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5"/>
  </bookViews>
  <sheets>
    <sheet name="Income Statement" sheetId="1" r:id="rId1"/>
    <sheet name="Balance Sheet" sheetId="2" r:id="rId2"/>
    <sheet name="Changes in Equity" sheetId="3" r:id="rId3"/>
    <sheet name="Cashflow" sheetId="4" r:id="rId4"/>
    <sheet name="Appendix A" sheetId="5" r:id="rId5"/>
    <sheet name="Appendix B" sheetId="6" r:id="rId6"/>
  </sheets>
  <definedNames>
    <definedName name="_xlnm.Print_Area" localSheetId="5">'Appendix B'!$A$1:$K$146</definedName>
    <definedName name="_xlnm.Print_Area" localSheetId="0">'Income Statement'!$A$1:$I$42</definedName>
    <definedName name="_xlnm.Print_Titles" localSheetId="4">'Appendix A'!$1:$8</definedName>
    <definedName name="_xlnm.Print_Titles" localSheetId="5">'Appendix B'!$1:$8</definedName>
  </definedNames>
  <calcPr fullCalcOnLoad="1"/>
</workbook>
</file>

<file path=xl/sharedStrings.xml><?xml version="1.0" encoding="utf-8"?>
<sst xmlns="http://schemas.openxmlformats.org/spreadsheetml/2006/main" count="355" uniqueCount="269">
  <si>
    <t>QUARTERLY REPORT</t>
  </si>
  <si>
    <t>Individual Quarter ended</t>
  </si>
  <si>
    <t>Note</t>
  </si>
  <si>
    <t>Cumulative Quarter ended</t>
  </si>
  <si>
    <t>RM'000</t>
  </si>
  <si>
    <t>Revenue</t>
  </si>
  <si>
    <t>Finance costs</t>
  </si>
  <si>
    <t>Profit before taxation</t>
  </si>
  <si>
    <t>Taxation</t>
  </si>
  <si>
    <t>Net profit for the period</t>
  </si>
  <si>
    <t>Basic earnings per share (sen)</t>
  </si>
  <si>
    <t>Unaudited Condensed Consolidated Balance Sheet</t>
  </si>
  <si>
    <t>As at End of Current</t>
  </si>
  <si>
    <t>Quarter</t>
  </si>
  <si>
    <t xml:space="preserve">As at Preceding </t>
  </si>
  <si>
    <t xml:space="preserve">Financial Year Ended </t>
  </si>
  <si>
    <t>Plant and equipment</t>
  </si>
  <si>
    <t>Current assets</t>
  </si>
  <si>
    <t>Inventories</t>
  </si>
  <si>
    <t>Cash and cash equivalents</t>
  </si>
  <si>
    <t>Current liabilities</t>
  </si>
  <si>
    <t>Trade and other payables</t>
  </si>
  <si>
    <t>Borrowings</t>
  </si>
  <si>
    <t>Net Current assets</t>
  </si>
  <si>
    <t>Financed by :</t>
  </si>
  <si>
    <t>Capital and reserves</t>
  </si>
  <si>
    <t>Share capital</t>
  </si>
  <si>
    <t>Reserves</t>
  </si>
  <si>
    <t>Long term and deferred liabilities</t>
  </si>
  <si>
    <t>Deferred taxation</t>
  </si>
  <si>
    <t xml:space="preserve">Share </t>
  </si>
  <si>
    <t>Capital</t>
  </si>
  <si>
    <t>Premium</t>
  </si>
  <si>
    <t xml:space="preserve">Translation </t>
  </si>
  <si>
    <t>Reserve</t>
  </si>
  <si>
    <t xml:space="preserve">Retained </t>
  </si>
  <si>
    <t>profits</t>
  </si>
  <si>
    <t>Total</t>
  </si>
  <si>
    <t>Group</t>
  </si>
  <si>
    <t>Issue of shares</t>
  </si>
  <si>
    <t>CASH FLOWS FROM OPERATING ACIVITIES</t>
  </si>
  <si>
    <t>Adjustments for:</t>
  </si>
  <si>
    <t>Non cash items</t>
  </si>
  <si>
    <t>Non operating items</t>
  </si>
  <si>
    <t>Operating profit before working capital changes</t>
  </si>
  <si>
    <t>Net changes in current assets</t>
  </si>
  <si>
    <t>Net changes in current liabilities</t>
  </si>
  <si>
    <t>Tax paid</t>
  </si>
  <si>
    <t>Net cash used in operating activities</t>
  </si>
  <si>
    <t>CASH FLOWS FROM INVESTING ACTIVITIES</t>
  </si>
  <si>
    <t>Purchase of plant and equipment</t>
  </si>
  <si>
    <t>Interest received</t>
  </si>
  <si>
    <t>Net cash used in investing activities</t>
  </si>
  <si>
    <t>CASH FLOWS FROM FINANCING ACTIVITIES</t>
  </si>
  <si>
    <t>A</t>
  </si>
  <si>
    <t>EXPLANATORY NOTES AS PER MASB 26</t>
  </si>
  <si>
    <t>A1</t>
  </si>
  <si>
    <t>Basis of preparation</t>
  </si>
  <si>
    <t>The interim unaudited financial statements have been prepared in compliance with the Malaysian Accounting Standards Board ("MASB")</t>
  </si>
  <si>
    <t>A2</t>
  </si>
  <si>
    <t>Audit report</t>
  </si>
  <si>
    <t>A3</t>
  </si>
  <si>
    <t>The Group's interim operations are not affected by seasonal or cyclical factors.</t>
  </si>
  <si>
    <t>A4</t>
  </si>
  <si>
    <t>Unusual items</t>
  </si>
  <si>
    <t>During the quarter under review, there were no items or events that arose, which affected assets, liabilities, equity, net income or cash flows,</t>
  </si>
  <si>
    <t>that are unusual by reason of their nature, size or incidence.</t>
  </si>
  <si>
    <t>A5</t>
  </si>
  <si>
    <t>Changes in estimates</t>
  </si>
  <si>
    <t>There were no changes in the estimates of amounts reported that have a material effect in the current quarter.</t>
  </si>
  <si>
    <t>A6</t>
  </si>
  <si>
    <t>Issuance, cancellations, repurchases, resale and repayments of debts and equity securities</t>
  </si>
  <si>
    <t xml:space="preserve">There were no issuance and repayment of debt securities, share buy-back, share cancellation, share held as treasury shares and resale of </t>
  </si>
  <si>
    <t>treasury shares for the current financial period under review.</t>
  </si>
  <si>
    <t>A7</t>
  </si>
  <si>
    <t>Dividends paid</t>
  </si>
  <si>
    <t>A8</t>
  </si>
  <si>
    <t>A9</t>
  </si>
  <si>
    <t>A10</t>
  </si>
  <si>
    <t>Material events subsequent to the balance sheet date</t>
  </si>
  <si>
    <t>There were no material events subsequent to the end of the quarter under review that have not been reflected in the financial statements.</t>
  </si>
  <si>
    <t>A11</t>
  </si>
  <si>
    <t>Changes in the composition of the Group</t>
  </si>
  <si>
    <t>There were no changes in the composition of the Group during the quarter under review.</t>
  </si>
  <si>
    <t>A12</t>
  </si>
  <si>
    <t>Changes in contingent liabilities or contingent assets</t>
  </si>
  <si>
    <t xml:space="preserve">There are no material contingent liabilities as at the date of this report. </t>
  </si>
  <si>
    <t>B</t>
  </si>
  <si>
    <t>B1</t>
  </si>
  <si>
    <t>B2</t>
  </si>
  <si>
    <t>B3</t>
  </si>
  <si>
    <t>Current year prospects</t>
  </si>
  <si>
    <t>Property, plant and equipment</t>
  </si>
  <si>
    <t>Other investments</t>
  </si>
  <si>
    <t>Development costs</t>
  </si>
  <si>
    <t>Trade and other receivables</t>
  </si>
  <si>
    <t>Amount owing by related parties</t>
  </si>
  <si>
    <t>Amount owing to related parties</t>
  </si>
  <si>
    <t xml:space="preserve">Negative </t>
  </si>
  <si>
    <t>Goodwill on</t>
  </si>
  <si>
    <t>Consolidation</t>
  </si>
  <si>
    <t>Foreign</t>
  </si>
  <si>
    <t>Exchange</t>
  </si>
  <si>
    <t>B4</t>
  </si>
  <si>
    <t>Profit forecast</t>
  </si>
  <si>
    <t>B5</t>
  </si>
  <si>
    <t>B6</t>
  </si>
  <si>
    <t>Sale of unquoted investments and/or properties</t>
  </si>
  <si>
    <t>B7</t>
  </si>
  <si>
    <t>B8</t>
  </si>
  <si>
    <t>Quoted and marketable securities</t>
  </si>
  <si>
    <t>Status of corporate proposal</t>
  </si>
  <si>
    <t>B9</t>
  </si>
  <si>
    <t>Group borrowings and debts securities</t>
  </si>
  <si>
    <t>Secured</t>
  </si>
  <si>
    <t>Unsecured</t>
  </si>
  <si>
    <t>Short term</t>
  </si>
  <si>
    <t>Bank overdraft</t>
  </si>
  <si>
    <t>Hire purchase liabilities</t>
  </si>
  <si>
    <t xml:space="preserve">Long term </t>
  </si>
  <si>
    <t>B10</t>
  </si>
  <si>
    <t>Off balance sheet financial instruments</t>
  </si>
  <si>
    <t>There were no off balance sheet financial instruments as at the date of this report.</t>
  </si>
  <si>
    <t>B11</t>
  </si>
  <si>
    <t>B12</t>
  </si>
  <si>
    <t>Dividends</t>
  </si>
  <si>
    <t>No dividend has been recommended for the quarter under review.</t>
  </si>
  <si>
    <t>B13</t>
  </si>
  <si>
    <t>Basic earning per share</t>
  </si>
  <si>
    <t>Individual quarter ended</t>
  </si>
  <si>
    <t>Cumulative quarter ended</t>
  </si>
  <si>
    <t>Net profit for the period (RM'000)</t>
  </si>
  <si>
    <t>Weighted average number of ordinary shares in issue ('000)</t>
  </si>
  <si>
    <t>Basic earning per share (sen)</t>
  </si>
  <si>
    <t>Current provision</t>
  </si>
  <si>
    <t>Share premium</t>
  </si>
  <si>
    <t>Listing expenses</t>
  </si>
  <si>
    <t>Operating expenses</t>
  </si>
  <si>
    <t>Depreciation and amortisation</t>
  </si>
  <si>
    <t>As approved by</t>
  </si>
  <si>
    <t>the Securities</t>
  </si>
  <si>
    <t>Commission &amp;</t>
  </si>
  <si>
    <t xml:space="preserve">Utilisation as </t>
  </si>
  <si>
    <t>at the date of</t>
  </si>
  <si>
    <t>the report</t>
  </si>
  <si>
    <t>Capital expenditure</t>
  </si>
  <si>
    <t>Proposed overseas investments</t>
  </si>
  <si>
    <t>R &amp; D expenditure</t>
  </si>
  <si>
    <t>Estimated listing expenses</t>
  </si>
  <si>
    <t>Working capital</t>
  </si>
  <si>
    <t>Amortisation of negative goodwill</t>
  </si>
  <si>
    <t>Preference dividend</t>
  </si>
  <si>
    <t>Other income</t>
  </si>
  <si>
    <t>Cumulative</t>
  </si>
  <si>
    <t>Individual</t>
  </si>
  <si>
    <t>Variance</t>
  </si>
  <si>
    <t>Interest paid</t>
  </si>
  <si>
    <t>Development cost paid</t>
  </si>
  <si>
    <t>Repayment of hire purchase</t>
  </si>
  <si>
    <t>Repayment to director</t>
  </si>
  <si>
    <t>Cash and cash equivalents comprise of:</t>
  </si>
  <si>
    <t>Fixed deposits with licensed bank</t>
  </si>
  <si>
    <t>Cash and bank balances</t>
  </si>
  <si>
    <t>Source</t>
  </si>
  <si>
    <t>Profit before</t>
  </si>
  <si>
    <t>taxation</t>
  </si>
  <si>
    <t>Customisation projects</t>
  </si>
  <si>
    <t>Own proprietory software</t>
  </si>
  <si>
    <t>Third party software, hardware and accessories</t>
  </si>
  <si>
    <t>Foreign currency translation</t>
  </si>
  <si>
    <t>Effects of foreign currency translation</t>
  </si>
  <si>
    <t>INFORTECH ALLIANCE BERHAD</t>
  </si>
  <si>
    <t>(Company No : 439230 A)</t>
  </si>
  <si>
    <t>Maintenance, training and others</t>
  </si>
  <si>
    <t xml:space="preserve">The unaudited Condensed Consolidated Cash Flow Statement should be read in conjunction with the audited financial </t>
  </si>
  <si>
    <t>Segmental reporting</t>
  </si>
  <si>
    <t>The unaudited Condensed Consolidated Income Statement should be read in conjunction with the audited financial statement for the</t>
  </si>
  <si>
    <t>The unaudited Condensed Consolidated Balance Sheet should be read in conjunction ith the audited financial statements for the year</t>
  </si>
  <si>
    <t>The unaudited Condensed Consolidated Statement of Changes in Equity should be read in conjunction with the audited financial statements for</t>
  </si>
  <si>
    <t>The Group has not carried out any valuation on its plant and equipment for the current financial period or in the preceeding financial year</t>
  </si>
  <si>
    <t>Status of the utilisation of proceeds</t>
  </si>
  <si>
    <t>B14</t>
  </si>
  <si>
    <t xml:space="preserve">Current </t>
  </si>
  <si>
    <t>Preceding</t>
  </si>
  <si>
    <t>31 Dec'03</t>
  </si>
  <si>
    <t>Not applicable.</t>
  </si>
  <si>
    <t>mainly due to :</t>
  </si>
  <si>
    <t>Seasonality or cyclicality of interim operations</t>
  </si>
  <si>
    <t>No dividends were paid during the quarter under review.</t>
  </si>
  <si>
    <t>The unutilised portion of the estimated listing expenses amounting to RM151,000 will be used  as additional working capital.</t>
  </si>
  <si>
    <t>ended 31 December 2003.</t>
  </si>
  <si>
    <t>Notes on the first quarterly report ended 31 March 2004</t>
  </si>
  <si>
    <t>Review of group results for the quarter ended 31 March 2004</t>
  </si>
  <si>
    <t>There were no investments in quoted securities as at 31 March 2004</t>
  </si>
  <si>
    <t xml:space="preserve">Material litigation </t>
  </si>
  <si>
    <t>On consolidated results for the first quarter ended 31 March 2004</t>
  </si>
  <si>
    <t>At 1 January 2004</t>
  </si>
  <si>
    <t>At 31 March 2004</t>
  </si>
  <si>
    <t>Minority Interest</t>
  </si>
  <si>
    <t>Unaudited Condensed Consolidated Cash Flow Statement for the first quarter ended 31 March 2004</t>
  </si>
  <si>
    <t>Increase in investment</t>
  </si>
  <si>
    <t>Cash and cash equivalents at 1 January 2004</t>
  </si>
  <si>
    <t>Cash and cash equivalents at 31 March 2004</t>
  </si>
  <si>
    <t>Net decrease in cash and cash equivalents</t>
  </si>
  <si>
    <t>31 Mac '04</t>
  </si>
  <si>
    <t>Profit/(Loss) before taxation</t>
  </si>
  <si>
    <t>(a) lower operating costs incurred during the quarter</t>
  </si>
  <si>
    <t>31 Mac '03</t>
  </si>
  <si>
    <t>31 Mac'04</t>
  </si>
  <si>
    <t>N/A</t>
  </si>
  <si>
    <t>The Group's borrowing as at 31 March 2004 (which are denominated in Ringgit Malaysia) were as follows :</t>
  </si>
  <si>
    <t>Unaudited Condensed Consolidated Income Statement for the first quarter ended 31 March 2004</t>
  </si>
  <si>
    <t>Profit after taxation</t>
  </si>
  <si>
    <t>However, the Group recorded a profit of RM0.144 million as compared to a loss before taxation of RM0.255 million in the preceding quarter,</t>
  </si>
  <si>
    <t>There is no audit qualification on the annual financial statements for the financial year ended 31 December 2003.</t>
  </si>
  <si>
    <t xml:space="preserve"> recorded in the previous quarter. The Group's pre-tax profit increased by 156% from a loss of RM0.255 million to </t>
  </si>
  <si>
    <t>Unaudited Condensed Consolidated Statement of Changes in Equity for the first quarter ended 31 March 2004</t>
  </si>
  <si>
    <t>Net cash used in financing activities</t>
  </si>
  <si>
    <t xml:space="preserve">No provision for taxation was made for the quarter ended 31 March 2004 mainly due to the pioneer status incentive enjoyed by </t>
  </si>
  <si>
    <t xml:space="preserve">In addition, the Group also made an application to Bursa Malaysia for a proposed private placement of up to 6,000,000 new ordinary </t>
  </si>
  <si>
    <t>Bursa Malaysia amounting to RM5.55 million is as follows:</t>
  </si>
  <si>
    <t>Bursa Malaysia</t>
  </si>
  <si>
    <t>Standard No.26, Interim Financial Reporting and Appendix 7A of the Listing Requirements of Bursa Malaysia Securities Berhad ("Bursa Malaysia")</t>
  </si>
  <si>
    <t xml:space="preserve">for the MESDAQ Market, and should be read in conjunction with the Group's annual audited financial statements for the year ended 31 </t>
  </si>
  <si>
    <t xml:space="preserve">December 2003. The accounting policies and methods of computation adopted by the Group in the interim financial statements are consistent </t>
  </si>
  <si>
    <t>with those adopted for the financial year ended 31 December 2003.</t>
  </si>
  <si>
    <t>ADDITIONAL INFORMATION REQUIRED BY BURSA MALAYSIA LISTING REQUIREMENTS</t>
  </si>
  <si>
    <t xml:space="preserve">shares of RM0.10 each and a proposed establishment of an Employees' Share Option Scheme ("ESOS") of up to fifteen percent </t>
  </si>
  <si>
    <t>Operating profit</t>
  </si>
  <si>
    <t>For the current quarter, the Group achieved a lower revenue of RM0.792 million as compared to RM1.446 million in the preceding quarter.</t>
  </si>
  <si>
    <t xml:space="preserve">For the current quarter, the Group registered a revenue of RM0.792 million, a decrease of 45.2% from the RM1.446 million </t>
  </si>
  <si>
    <t xml:space="preserve">The status of utilisation of the proceeds raised from the Public Issue pursuant to the listing of the Company on the MESDAQ Market of </t>
  </si>
  <si>
    <t>to a profit of RM0.144 million mainly due to the gain on disposal of non-core IP rights and related maintenance contract.</t>
  </si>
  <si>
    <t xml:space="preserve">due to the depressed condition and intense competition in its targeted markets. </t>
  </si>
  <si>
    <t>The lower revenue for the current quarter was mainly attributed to a lower sales volume in software licenses and services</t>
  </si>
  <si>
    <t>(b) gain on disposal of non-core IP rights and related maintenance contract</t>
  </si>
  <si>
    <t>Net tangible assets per share (RM)</t>
  </si>
  <si>
    <t>B15</t>
  </si>
  <si>
    <t>Authorisation For Issue</t>
  </si>
  <si>
    <t xml:space="preserve">The Quarterly Report on Consolidated Results for the First Quarter ended 31 March 2004 were authorised for the issue by the Board of </t>
  </si>
  <si>
    <t>By Order of the Board</t>
  </si>
  <si>
    <t>Company Secretary</t>
  </si>
  <si>
    <t>Kuala Lumpur</t>
  </si>
  <si>
    <t>18 May 2004</t>
  </si>
  <si>
    <t xml:space="preserve"> at the forthcoming Extraordinary General Meeting ("EGM") on 30 June 2004. Bursa Malaysia had, vide its letter dated </t>
  </si>
  <si>
    <t xml:space="preserve"> entered into/ to be entered into from 28 July 2003 (listing date of the Group) up to its forthcoming EGM and extension of time of up</t>
  </si>
  <si>
    <t xml:space="preserve"> of up to the forthcoming EGM to obtain shareholders' mandate for RRPTs to be entered into from the period commencing from </t>
  </si>
  <si>
    <t xml:space="preserve"> the conclusion of the forthcoming EGM up to the date of the next Annual General Meeting to be held in 2005.</t>
  </si>
  <si>
    <t>There were no material litigation as at 17 May 2004 , being the date not earlier than 7 days from the date of this announcement.</t>
  </si>
  <si>
    <t xml:space="preserve"> 13 April 2004, approved the Company's application to obtain shareholders' ratification for RRPTs of a revenue or trading nature</t>
  </si>
  <si>
    <t>Mah Li Chen (MAICSA 7022751)</t>
  </si>
  <si>
    <t>Directors in accordance with a resolution of the directors passed in the Board of Directors' meeting held on 18 May 2004.</t>
  </si>
  <si>
    <t xml:space="preserve">Comparative figures for the preceding year are not available as this is Infortech Alliance Berhad's third quarterly report to </t>
  </si>
  <si>
    <t>Bursa Malaysia Securities Berhad.</t>
  </si>
  <si>
    <t>year ended 31 December 2003 and the accompanying explanatory notes attached to this interim financial statements.</t>
  </si>
  <si>
    <t>ended 31 December 2003 and the accompanying explanatory notes attached to this interim financial statements.</t>
  </si>
  <si>
    <t>the year ended 31 December 2003 and the accompanying explanatory notes attached to this interim financial statements.</t>
  </si>
  <si>
    <t>financial statements.</t>
  </si>
  <si>
    <t xml:space="preserve">statements for the year ended 31 December 2003 and the accompanying explanatory notes attached to this interim </t>
  </si>
  <si>
    <t>The Group's segmental information for the interim financial report to 31 March 2004 were as follows:</t>
  </si>
  <si>
    <t>Variation of results against the preceding quarter</t>
  </si>
  <si>
    <t>as at 31 March 2004.</t>
  </si>
  <si>
    <t>There were no disposal of unquoted investments during the quarter under review and there were no properties owned by the Group</t>
  </si>
  <si>
    <t>The Group is proposing to seek its shareholders' ratification and mandate for Recurrent Related Party Transactions ("RRPTs")</t>
  </si>
  <si>
    <t xml:space="preserve">(15%) of the enlarged issued and paid up share capital of Infortech Alliance Berhad ("IAB"). The above proposals are pending the </t>
  </si>
  <si>
    <t>approval of the relevant authorities.</t>
  </si>
  <si>
    <t>Infortech Alliance Berhad whilst some of its other subsidiaries have yet to generate taxable profits during the quarter.</t>
  </si>
  <si>
    <t>The prospects for the Group for the year 2004 is expected to improve mainly due to the contribution from</t>
  </si>
  <si>
    <t xml:space="preserve"> new orders procured from the Group's venture into the Japanese market.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</si>
</sst>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_);[Red]\(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65" fontId="2" fillId="0" borderId="2" xfId="15" applyNumberFormat="1" applyFont="1" applyBorder="1" applyAlignment="1">
      <alignment/>
    </xf>
    <xf numFmtId="165" fontId="2" fillId="0" borderId="0" xfId="15" applyNumberFormat="1" applyFont="1" applyAlignment="1">
      <alignment/>
    </xf>
    <xf numFmtId="165" fontId="2" fillId="0" borderId="3" xfId="15" applyNumberFormat="1" applyFont="1" applyBorder="1" applyAlignment="1">
      <alignment/>
    </xf>
    <xf numFmtId="165" fontId="2" fillId="0" borderId="1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2" fillId="0" borderId="4" xfId="15" applyNumberFormat="1" applyFont="1" applyBorder="1" applyAlignment="1">
      <alignment/>
    </xf>
    <xf numFmtId="165" fontId="2" fillId="0" borderId="5" xfId="15" applyNumberFormat="1" applyFont="1" applyBorder="1" applyAlignment="1">
      <alignment/>
    </xf>
    <xf numFmtId="165" fontId="2" fillId="0" borderId="6" xfId="15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2" fillId="0" borderId="0" xfId="15" applyNumberFormat="1" applyFont="1" applyAlignment="1">
      <alignment horizontal="right"/>
    </xf>
    <xf numFmtId="165" fontId="2" fillId="0" borderId="3" xfId="15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65" fontId="2" fillId="0" borderId="8" xfId="15" applyNumberFormat="1" applyFont="1" applyBorder="1" applyAlignment="1">
      <alignment/>
    </xf>
    <xf numFmtId="165" fontId="2" fillId="0" borderId="9" xfId="15" applyNumberFormat="1" applyFont="1" applyBorder="1" applyAlignment="1">
      <alignment/>
    </xf>
    <xf numFmtId="165" fontId="2" fillId="0" borderId="10" xfId="15" applyNumberFormat="1" applyFont="1" applyBorder="1" applyAlignment="1">
      <alignment/>
    </xf>
    <xf numFmtId="165" fontId="2" fillId="0" borderId="11" xfId="15" applyNumberFormat="1" applyFont="1" applyBorder="1" applyAlignment="1">
      <alignment/>
    </xf>
    <xf numFmtId="165" fontId="2" fillId="0" borderId="12" xfId="15" applyNumberFormat="1" applyFont="1" applyBorder="1" applyAlignment="1">
      <alignment/>
    </xf>
    <xf numFmtId="165" fontId="2" fillId="0" borderId="13" xfId="15" applyNumberFormat="1" applyFont="1" applyBorder="1" applyAlignment="1">
      <alignment/>
    </xf>
    <xf numFmtId="165" fontId="2" fillId="0" borderId="14" xfId="15" applyNumberFormat="1" applyFont="1" applyBorder="1" applyAlignment="1">
      <alignment/>
    </xf>
    <xf numFmtId="0" fontId="2" fillId="2" borderId="0" xfId="0" applyFont="1" applyFill="1" applyAlignment="1">
      <alignment/>
    </xf>
    <xf numFmtId="15" fontId="1" fillId="2" borderId="0" xfId="0" applyNumberFormat="1" applyFont="1" applyFill="1" applyAlignment="1">
      <alignment/>
    </xf>
    <xf numFmtId="0" fontId="1" fillId="2" borderId="0" xfId="0" applyFont="1" applyFill="1" applyAlignment="1">
      <alignment horizontal="center"/>
    </xf>
    <xf numFmtId="165" fontId="2" fillId="2" borderId="0" xfId="15" applyNumberFormat="1" applyFont="1" applyFill="1" applyAlignment="1">
      <alignment/>
    </xf>
    <xf numFmtId="165" fontId="2" fillId="2" borderId="3" xfId="15" applyNumberFormat="1" applyFont="1" applyFill="1" applyBorder="1" applyAlignment="1">
      <alignment/>
    </xf>
    <xf numFmtId="165" fontId="2" fillId="2" borderId="0" xfId="15" applyNumberFormat="1" applyFont="1" applyFill="1" applyBorder="1" applyAlignment="1">
      <alignment/>
    </xf>
    <xf numFmtId="165" fontId="2" fillId="2" borderId="1" xfId="15" applyNumberFormat="1" applyFont="1" applyFill="1" applyBorder="1" applyAlignment="1">
      <alignment/>
    </xf>
    <xf numFmtId="43" fontId="2" fillId="0" borderId="2" xfId="15" applyFont="1" applyBorder="1" applyAlignment="1">
      <alignment/>
    </xf>
    <xf numFmtId="43" fontId="2" fillId="2" borderId="0" xfId="15" applyFont="1" applyFill="1" applyAlignment="1">
      <alignment/>
    </xf>
    <xf numFmtId="43" fontId="2" fillId="2" borderId="2" xfId="15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165" fontId="2" fillId="2" borderId="0" xfId="0" applyNumberFormat="1" applyFont="1" applyFill="1" applyAlignment="1">
      <alignment/>
    </xf>
    <xf numFmtId="0" fontId="2" fillId="2" borderId="3" xfId="0" applyFont="1" applyFill="1" applyBorder="1" applyAlignment="1">
      <alignment/>
    </xf>
    <xf numFmtId="165" fontId="2" fillId="0" borderId="1" xfId="15" applyNumberFormat="1" applyFont="1" applyBorder="1" applyAlignment="1">
      <alignment horizontal="right"/>
    </xf>
    <xf numFmtId="165" fontId="1" fillId="0" borderId="15" xfId="15" applyNumberFormat="1" applyFont="1" applyBorder="1" applyAlignment="1">
      <alignment/>
    </xf>
    <xf numFmtId="43" fontId="2" fillId="0" borderId="0" xfId="15" applyFont="1" applyAlignment="1">
      <alignment/>
    </xf>
    <xf numFmtId="0" fontId="2" fillId="0" borderId="0" xfId="0" applyFont="1" applyFill="1" applyAlignment="1">
      <alignment/>
    </xf>
    <xf numFmtId="43" fontId="2" fillId="0" borderId="0" xfId="0" applyNumberFormat="1" applyFont="1" applyAlignment="1">
      <alignment/>
    </xf>
    <xf numFmtId="0" fontId="3" fillId="0" borderId="0" xfId="0" applyFont="1" applyFill="1" applyAlignment="1">
      <alignment horizontal="center"/>
    </xf>
    <xf numFmtId="15" fontId="3" fillId="0" borderId="0" xfId="0" applyNumberFormat="1" applyFont="1" applyFill="1" applyAlignment="1">
      <alignment horizontal="center"/>
    </xf>
    <xf numFmtId="165" fontId="2" fillId="0" borderId="0" xfId="15" applyNumberFormat="1" applyFont="1" applyFill="1" applyAlignment="1">
      <alignment/>
    </xf>
    <xf numFmtId="165" fontId="2" fillId="0" borderId="0" xfId="15" applyNumberFormat="1" applyFont="1" applyAlignment="1">
      <alignment horizontal="center"/>
    </xf>
    <xf numFmtId="43" fontId="2" fillId="0" borderId="2" xfId="15" applyFont="1" applyBorder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Fill="1" applyAlignment="1">
      <alignment/>
    </xf>
    <xf numFmtId="165" fontId="2" fillId="0" borderId="3" xfId="15" applyNumberFormat="1" applyFont="1" applyFill="1" applyBorder="1" applyAlignment="1">
      <alignment/>
    </xf>
    <xf numFmtId="165" fontId="2" fillId="0" borderId="15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165" fontId="2" fillId="0" borderId="0" xfId="15" applyNumberFormat="1" applyFont="1" applyFill="1" applyBorder="1" applyAlignment="1">
      <alignment/>
    </xf>
    <xf numFmtId="167" fontId="2" fillId="0" borderId="0" xfId="0" applyNumberFormat="1" applyFont="1" applyAlignment="1">
      <alignment/>
    </xf>
    <xf numFmtId="167" fontId="2" fillId="0" borderId="1" xfId="0" applyNumberFormat="1" applyFont="1" applyBorder="1" applyAlignment="1">
      <alignment/>
    </xf>
    <xf numFmtId="15" fontId="2" fillId="0" borderId="0" xfId="0" applyNumberFormat="1" applyFont="1" applyAlignment="1" quotePrefix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A18">
      <selection activeCell="A42" sqref="A42"/>
    </sheetView>
  </sheetViews>
  <sheetFormatPr defaultColWidth="9.140625" defaultRowHeight="12.75"/>
  <cols>
    <col min="1" max="1" width="43.8515625" style="2" customWidth="1"/>
    <col min="2" max="2" width="6.57421875" style="2" customWidth="1"/>
    <col min="3" max="3" width="14.140625" style="2" customWidth="1"/>
    <col min="4" max="4" width="1.8515625" style="2" customWidth="1"/>
    <col min="5" max="5" width="13.140625" style="2" customWidth="1"/>
    <col min="6" max="6" width="6.7109375" style="2" customWidth="1"/>
    <col min="7" max="7" width="12.8515625" style="2" customWidth="1"/>
    <col min="8" max="8" width="1.7109375" style="2" customWidth="1"/>
    <col min="9" max="9" width="13.57421875" style="2" customWidth="1"/>
    <col min="10" max="10" width="3.28125" style="2" hidden="1" customWidth="1"/>
    <col min="11" max="11" width="12.28125" style="34" hidden="1" customWidth="1"/>
    <col min="12" max="12" width="3.28125" style="2" hidden="1" customWidth="1"/>
    <col min="13" max="13" width="11.00390625" style="34" hidden="1" customWidth="1"/>
    <col min="14" max="14" width="3.7109375" style="2" hidden="1" customWidth="1"/>
    <col min="15" max="15" width="10.57421875" style="34" hidden="1" customWidth="1"/>
    <col min="16" max="16" width="0" style="2" hidden="1" customWidth="1"/>
    <col min="17" max="17" width="5.140625" style="2" customWidth="1"/>
    <col min="18" max="18" width="12.8515625" style="2" hidden="1" customWidth="1"/>
    <col min="19" max="19" width="3.28125" style="2" hidden="1" customWidth="1"/>
    <col min="20" max="20" width="12.57421875" style="7" hidden="1" customWidth="1"/>
    <col min="21" max="16384" width="9.140625" style="2" customWidth="1"/>
  </cols>
  <sheetData>
    <row r="1" ht="15.75">
      <c r="A1" s="1" t="s">
        <v>171</v>
      </c>
    </row>
    <row r="2" ht="15.75">
      <c r="A2" s="1" t="s">
        <v>172</v>
      </c>
    </row>
    <row r="3" ht="15.75">
      <c r="A3" s="1"/>
    </row>
    <row r="4" spans="1:2" ht="15.75">
      <c r="A4" s="1" t="s">
        <v>0</v>
      </c>
      <c r="B4" s="1"/>
    </row>
    <row r="5" spans="1:2" ht="15.75">
      <c r="A5" s="1" t="s">
        <v>195</v>
      </c>
      <c r="B5" s="1"/>
    </row>
    <row r="7" spans="1:2" ht="15.75">
      <c r="A7" s="1" t="s">
        <v>211</v>
      </c>
      <c r="B7" s="1"/>
    </row>
    <row r="8" spans="1:12" ht="16.5" thickBot="1">
      <c r="A8" s="18"/>
      <c r="B8" s="18"/>
      <c r="C8" s="19"/>
      <c r="D8" s="19"/>
      <c r="E8" s="19"/>
      <c r="F8" s="19"/>
      <c r="G8" s="19"/>
      <c r="H8" s="19"/>
      <c r="I8" s="19"/>
      <c r="J8" s="17"/>
      <c r="K8" s="45"/>
      <c r="L8" s="17"/>
    </row>
    <row r="10" spans="2:18" ht="15.75">
      <c r="B10" s="1"/>
      <c r="C10" s="68" t="s">
        <v>1</v>
      </c>
      <c r="D10" s="68"/>
      <c r="E10" s="68"/>
      <c r="F10" s="1"/>
      <c r="G10" s="68" t="s">
        <v>3</v>
      </c>
      <c r="H10" s="68"/>
      <c r="I10" s="68"/>
      <c r="J10" s="4"/>
      <c r="K10" s="36" t="s">
        <v>154</v>
      </c>
      <c r="L10" s="4"/>
      <c r="M10" s="44" t="s">
        <v>153</v>
      </c>
      <c r="R10" s="4"/>
    </row>
    <row r="11" spans="2:18" ht="15.75">
      <c r="B11" s="4" t="s">
        <v>2</v>
      </c>
      <c r="C11" s="5">
        <v>38077</v>
      </c>
      <c r="D11" s="4"/>
      <c r="E11" s="5">
        <v>37711</v>
      </c>
      <c r="F11" s="4"/>
      <c r="G11" s="5">
        <v>38077</v>
      </c>
      <c r="H11" s="4"/>
      <c r="I11" s="5">
        <v>37711</v>
      </c>
      <c r="J11" s="5"/>
      <c r="K11" s="35">
        <v>37802</v>
      </c>
      <c r="L11" s="5"/>
      <c r="M11" s="35">
        <v>37802</v>
      </c>
      <c r="O11" s="36" t="s">
        <v>155</v>
      </c>
      <c r="R11" s="5">
        <v>37894</v>
      </c>
    </row>
    <row r="12" spans="2:15" ht="15.75">
      <c r="B12" s="1"/>
      <c r="C12" s="4" t="s">
        <v>4</v>
      </c>
      <c r="D12" s="4"/>
      <c r="E12" s="4" t="s">
        <v>4</v>
      </c>
      <c r="F12" s="4"/>
      <c r="G12" s="4" t="s">
        <v>4</v>
      </c>
      <c r="H12" s="4"/>
      <c r="I12" s="4" t="s">
        <v>4</v>
      </c>
      <c r="J12" s="4"/>
      <c r="K12" s="36" t="s">
        <v>4</v>
      </c>
      <c r="L12" s="4"/>
      <c r="M12" s="36" t="s">
        <v>4</v>
      </c>
      <c r="O12" s="36" t="s">
        <v>4</v>
      </c>
    </row>
    <row r="13" spans="2:12" ht="15.75">
      <c r="B13" s="1"/>
      <c r="C13" s="1"/>
      <c r="D13" s="1"/>
      <c r="E13" s="1"/>
      <c r="F13" s="1"/>
      <c r="G13" s="1"/>
      <c r="H13" s="1"/>
      <c r="I13" s="1"/>
      <c r="J13" s="1"/>
      <c r="K13" s="44"/>
      <c r="L13" s="1"/>
    </row>
    <row r="14" spans="1:20" ht="15.75">
      <c r="A14" s="1" t="s">
        <v>5</v>
      </c>
      <c r="B14" s="26" t="s">
        <v>76</v>
      </c>
      <c r="C14" s="10">
        <v>792</v>
      </c>
      <c r="D14" s="10"/>
      <c r="E14" s="10">
        <v>0</v>
      </c>
      <c r="F14" s="10"/>
      <c r="G14" s="10">
        <f>+C14</f>
        <v>792</v>
      </c>
      <c r="H14" s="10"/>
      <c r="I14" s="10">
        <v>0</v>
      </c>
      <c r="J14" s="10"/>
      <c r="K14" s="39">
        <v>1787</v>
      </c>
      <c r="L14" s="10"/>
      <c r="M14" s="37">
        <v>3285</v>
      </c>
      <c r="O14" s="46">
        <f>K14-C14</f>
        <v>995</v>
      </c>
      <c r="R14" s="7">
        <v>4768</v>
      </c>
      <c r="T14" s="7">
        <v>1483</v>
      </c>
    </row>
    <row r="15" spans="1:18" ht="15.75">
      <c r="A15" s="1"/>
      <c r="C15" s="10"/>
      <c r="D15" s="10"/>
      <c r="E15" s="10"/>
      <c r="F15" s="10"/>
      <c r="G15" s="10"/>
      <c r="H15" s="10"/>
      <c r="I15" s="10"/>
      <c r="J15" s="10"/>
      <c r="K15" s="39"/>
      <c r="L15" s="10"/>
      <c r="M15" s="37"/>
      <c r="R15" s="7"/>
    </row>
    <row r="16" spans="1:20" ht="15.75">
      <c r="A16" s="2" t="s">
        <v>152</v>
      </c>
      <c r="C16" s="10">
        <v>541</v>
      </c>
      <c r="D16" s="10"/>
      <c r="E16" s="10">
        <v>0</v>
      </c>
      <c r="F16" s="10"/>
      <c r="G16" s="10">
        <f>+C16</f>
        <v>541</v>
      </c>
      <c r="H16" s="10"/>
      <c r="I16" s="10">
        <v>0</v>
      </c>
      <c r="J16" s="10"/>
      <c r="K16" s="39">
        <v>30</v>
      </c>
      <c r="L16" s="10"/>
      <c r="M16" s="37">
        <v>36</v>
      </c>
      <c r="O16" s="46">
        <f>K16-C16</f>
        <v>-511</v>
      </c>
      <c r="R16" s="7">
        <v>48</v>
      </c>
      <c r="T16" s="7">
        <v>12</v>
      </c>
    </row>
    <row r="17" spans="1:20" ht="15.75">
      <c r="A17" s="2" t="s">
        <v>137</v>
      </c>
      <c r="C17" s="10">
        <f>-569+135-639-1</f>
        <v>-1074</v>
      </c>
      <c r="D17" s="10"/>
      <c r="E17" s="10">
        <v>0</v>
      </c>
      <c r="F17" s="10"/>
      <c r="G17" s="10">
        <f>+C17</f>
        <v>-1074</v>
      </c>
      <c r="H17" s="10"/>
      <c r="I17" s="10">
        <v>0</v>
      </c>
      <c r="J17" s="10"/>
      <c r="K17" s="39">
        <v>-1261</v>
      </c>
      <c r="L17" s="10"/>
      <c r="M17" s="37">
        <v>-2499</v>
      </c>
      <c r="O17" s="46">
        <f>K17-C17</f>
        <v>-187</v>
      </c>
      <c r="R17" s="7">
        <v>-3862</v>
      </c>
      <c r="T17" s="7">
        <v>-1363</v>
      </c>
    </row>
    <row r="18" spans="1:20" ht="15.75">
      <c r="A18" s="2" t="s">
        <v>138</v>
      </c>
      <c r="C18" s="10">
        <v>-114</v>
      </c>
      <c r="D18" s="10"/>
      <c r="E18" s="10">
        <v>0</v>
      </c>
      <c r="F18" s="10"/>
      <c r="G18" s="10">
        <f>+C18</f>
        <v>-114</v>
      </c>
      <c r="H18" s="10"/>
      <c r="I18" s="10">
        <v>0</v>
      </c>
      <c r="J18" s="10"/>
      <c r="K18" s="39">
        <v>-132</v>
      </c>
      <c r="L18" s="10"/>
      <c r="M18" s="37">
        <v>-264</v>
      </c>
      <c r="O18" s="46">
        <f>K18-C18</f>
        <v>-18</v>
      </c>
      <c r="R18" s="7">
        <v>-336</v>
      </c>
      <c r="T18" s="7">
        <v>-72</v>
      </c>
    </row>
    <row r="19" spans="3:20" ht="15.75">
      <c r="C19" s="8"/>
      <c r="D19" s="7"/>
      <c r="E19" s="8"/>
      <c r="F19" s="7"/>
      <c r="G19" s="8"/>
      <c r="H19" s="7"/>
      <c r="I19" s="8"/>
      <c r="J19" s="10"/>
      <c r="K19" s="38"/>
      <c r="L19" s="10"/>
      <c r="M19" s="38"/>
      <c r="O19" s="47"/>
      <c r="R19" s="8"/>
      <c r="T19" s="8"/>
    </row>
    <row r="20" spans="1:20" ht="15.75">
      <c r="A20" s="1" t="s">
        <v>228</v>
      </c>
      <c r="C20" s="7">
        <f>SUM(C14:C19)</f>
        <v>145</v>
      </c>
      <c r="D20" s="7"/>
      <c r="E20" s="7">
        <v>0</v>
      </c>
      <c r="F20" s="7"/>
      <c r="G20" s="7">
        <f>SUM(G14:G19)</f>
        <v>145</v>
      </c>
      <c r="H20" s="7"/>
      <c r="I20" s="7">
        <v>0</v>
      </c>
      <c r="J20" s="7"/>
      <c r="K20" s="37">
        <f>SUM(K14:K19)</f>
        <v>424</v>
      </c>
      <c r="L20" s="7"/>
      <c r="M20" s="37">
        <f>SUM(M14:M19)</f>
        <v>558</v>
      </c>
      <c r="O20" s="37">
        <f>SUM(O14:O19)</f>
        <v>279</v>
      </c>
      <c r="R20" s="7">
        <f>SUM(R14:R19)</f>
        <v>618</v>
      </c>
      <c r="T20" s="7">
        <f>SUM(T14:T19)</f>
        <v>60</v>
      </c>
    </row>
    <row r="21" spans="3:18" ht="15.75">
      <c r="C21" s="7"/>
      <c r="D21" s="7"/>
      <c r="E21" s="7"/>
      <c r="F21" s="7"/>
      <c r="G21" s="7"/>
      <c r="H21" s="7"/>
      <c r="I21" s="7"/>
      <c r="J21" s="7"/>
      <c r="K21" s="37"/>
      <c r="L21" s="7"/>
      <c r="M21" s="37"/>
      <c r="R21" s="7"/>
    </row>
    <row r="22" spans="1:20" ht="15.75">
      <c r="A22" s="2" t="s">
        <v>6</v>
      </c>
      <c r="C22" s="10">
        <v>-1</v>
      </c>
      <c r="D22" s="7"/>
      <c r="E22" s="7">
        <v>0</v>
      </c>
      <c r="F22" s="7"/>
      <c r="G22" s="10">
        <f>+C22</f>
        <v>-1</v>
      </c>
      <c r="H22" s="7"/>
      <c r="I22" s="7">
        <v>0</v>
      </c>
      <c r="J22" s="7"/>
      <c r="K22" s="37">
        <v>-14</v>
      </c>
      <c r="L22" s="7"/>
      <c r="M22" s="37">
        <v>-24</v>
      </c>
      <c r="O22" s="46">
        <f>K22-C22</f>
        <v>-13</v>
      </c>
      <c r="R22" s="7">
        <v>-31</v>
      </c>
      <c r="T22" s="7">
        <v>-7</v>
      </c>
    </row>
    <row r="23" spans="3:20" ht="15.75">
      <c r="C23" s="8"/>
      <c r="D23" s="7"/>
      <c r="E23" s="8"/>
      <c r="F23" s="7"/>
      <c r="G23" s="8"/>
      <c r="H23" s="7"/>
      <c r="I23" s="8"/>
      <c r="J23" s="10"/>
      <c r="K23" s="38"/>
      <c r="L23" s="10"/>
      <c r="M23" s="38"/>
      <c r="O23" s="47"/>
      <c r="R23" s="8"/>
      <c r="T23" s="8"/>
    </row>
    <row r="24" spans="1:20" ht="15.75">
      <c r="A24" s="1" t="s">
        <v>7</v>
      </c>
      <c r="B24" s="26"/>
      <c r="C24" s="7">
        <f>SUM(C20:C22)</f>
        <v>144</v>
      </c>
      <c r="D24" s="7"/>
      <c r="E24" s="7">
        <f>SUM(E20:E23)</f>
        <v>0</v>
      </c>
      <c r="F24" s="7"/>
      <c r="G24" s="7">
        <f>SUM(G20:G22)</f>
        <v>144</v>
      </c>
      <c r="H24" s="7"/>
      <c r="I24" s="7">
        <f>SUM(I20:I23)</f>
        <v>0</v>
      </c>
      <c r="J24" s="7"/>
      <c r="K24" s="37">
        <f>SUM(K20:K22)</f>
        <v>410</v>
      </c>
      <c r="L24" s="7"/>
      <c r="M24" s="37">
        <f>SUM(M20:M22)</f>
        <v>534</v>
      </c>
      <c r="O24" s="37">
        <f>SUM(O20:O22)</f>
        <v>266</v>
      </c>
      <c r="R24" s="7">
        <f>SUM(R20:R22)</f>
        <v>587</v>
      </c>
      <c r="T24" s="7">
        <f>SUM(T20:T22)</f>
        <v>53</v>
      </c>
    </row>
    <row r="25" spans="3:18" ht="15.75">
      <c r="C25" s="7"/>
      <c r="D25" s="7"/>
      <c r="E25" s="7"/>
      <c r="F25" s="7"/>
      <c r="G25" s="7"/>
      <c r="H25" s="7"/>
      <c r="I25" s="7"/>
      <c r="J25" s="7"/>
      <c r="K25" s="37"/>
      <c r="L25" s="7"/>
      <c r="M25" s="37"/>
      <c r="R25" s="7"/>
    </row>
    <row r="26" spans="1:20" ht="15.75">
      <c r="A26" s="2" t="s">
        <v>8</v>
      </c>
      <c r="B26" s="26" t="s">
        <v>105</v>
      </c>
      <c r="C26" s="10">
        <v>-2</v>
      </c>
      <c r="D26" s="10"/>
      <c r="E26" s="10">
        <v>0</v>
      </c>
      <c r="F26" s="10"/>
      <c r="G26" s="10">
        <f>+C26</f>
        <v>-2</v>
      </c>
      <c r="H26" s="10"/>
      <c r="I26" s="10">
        <v>0</v>
      </c>
      <c r="J26" s="7"/>
      <c r="K26" s="37">
        <v>-9</v>
      </c>
      <c r="L26" s="7"/>
      <c r="M26" s="37">
        <v>-15</v>
      </c>
      <c r="O26" s="46">
        <f>K26-C26</f>
        <v>-7</v>
      </c>
      <c r="R26" s="7">
        <v>-23</v>
      </c>
      <c r="T26" s="7">
        <v>-8</v>
      </c>
    </row>
    <row r="27" spans="2:18" ht="15.75">
      <c r="B27" s="26"/>
      <c r="C27" s="8"/>
      <c r="D27" s="7"/>
      <c r="E27" s="8"/>
      <c r="F27" s="7"/>
      <c r="G27" s="8"/>
      <c r="H27" s="7"/>
      <c r="I27" s="8"/>
      <c r="J27" s="7"/>
      <c r="K27" s="37"/>
      <c r="L27" s="7"/>
      <c r="M27" s="37"/>
      <c r="O27" s="46"/>
      <c r="R27" s="7"/>
    </row>
    <row r="28" spans="1:18" ht="15.75">
      <c r="A28" s="2" t="s">
        <v>212</v>
      </c>
      <c r="B28" s="26"/>
      <c r="C28" s="10">
        <f>+C24+C26</f>
        <v>142</v>
      </c>
      <c r="D28" s="7"/>
      <c r="E28" s="7"/>
      <c r="F28" s="7"/>
      <c r="G28" s="10">
        <f>+C28</f>
        <v>142</v>
      </c>
      <c r="H28" s="7"/>
      <c r="I28" s="7"/>
      <c r="J28" s="7"/>
      <c r="K28" s="37"/>
      <c r="L28" s="7"/>
      <c r="M28" s="37"/>
      <c r="O28" s="46"/>
      <c r="R28" s="7"/>
    </row>
    <row r="29" spans="2:18" ht="15.75">
      <c r="B29" s="26"/>
      <c r="C29" s="10"/>
      <c r="D29" s="7"/>
      <c r="E29" s="7"/>
      <c r="F29" s="7"/>
      <c r="G29" s="7"/>
      <c r="H29" s="7"/>
      <c r="I29" s="7"/>
      <c r="J29" s="7"/>
      <c r="K29" s="37"/>
      <c r="L29" s="7"/>
      <c r="M29" s="37"/>
      <c r="O29" s="46"/>
      <c r="R29" s="7"/>
    </row>
    <row r="30" spans="1:18" ht="15.75">
      <c r="A30" s="2" t="s">
        <v>198</v>
      </c>
      <c r="B30" s="26"/>
      <c r="C30" s="10">
        <v>-8</v>
      </c>
      <c r="D30" s="7"/>
      <c r="E30" s="10">
        <v>0</v>
      </c>
      <c r="F30" s="7"/>
      <c r="G30" s="10">
        <f>+C30</f>
        <v>-8</v>
      </c>
      <c r="H30" s="7"/>
      <c r="I30" s="10">
        <v>0</v>
      </c>
      <c r="J30" s="7"/>
      <c r="K30" s="37"/>
      <c r="L30" s="7"/>
      <c r="M30" s="37"/>
      <c r="O30" s="46"/>
      <c r="R30" s="7"/>
    </row>
    <row r="31" spans="3:18" ht="15.75">
      <c r="C31" s="7"/>
      <c r="D31" s="7"/>
      <c r="E31" s="7"/>
      <c r="F31" s="7"/>
      <c r="G31" s="7"/>
      <c r="H31" s="7"/>
      <c r="I31" s="7"/>
      <c r="J31" s="7"/>
      <c r="K31" s="37"/>
      <c r="L31" s="7"/>
      <c r="M31" s="37"/>
      <c r="R31" s="7"/>
    </row>
    <row r="32" spans="1:20" ht="16.5" thickBot="1">
      <c r="A32" s="1" t="s">
        <v>9</v>
      </c>
      <c r="C32" s="9">
        <f>+C28+C30</f>
        <v>134</v>
      </c>
      <c r="D32" s="7"/>
      <c r="E32" s="9">
        <f>SUM(E24:E31)</f>
        <v>0</v>
      </c>
      <c r="F32" s="7"/>
      <c r="G32" s="9">
        <f>+C32</f>
        <v>134</v>
      </c>
      <c r="H32" s="7"/>
      <c r="I32" s="9">
        <f>SUM(I24:I31)</f>
        <v>0</v>
      </c>
      <c r="J32" s="10"/>
      <c r="K32" s="40">
        <f>SUM(K24:K31)</f>
        <v>401</v>
      </c>
      <c r="L32" s="10"/>
      <c r="M32" s="40">
        <f>SUM(M24:M31)</f>
        <v>519</v>
      </c>
      <c r="O32" s="40">
        <f>SUM(O24:O31)</f>
        <v>259</v>
      </c>
      <c r="R32" s="9">
        <f>SUM(R24:R31)</f>
        <v>564</v>
      </c>
      <c r="T32" s="9">
        <f>SUM(T24:T31)</f>
        <v>45</v>
      </c>
    </row>
    <row r="33" spans="1:18" ht="16.5" thickTop="1">
      <c r="A33" s="1"/>
      <c r="C33" s="10"/>
      <c r="D33" s="7"/>
      <c r="E33" s="10"/>
      <c r="F33" s="7"/>
      <c r="G33" s="10"/>
      <c r="H33" s="7"/>
      <c r="I33" s="10"/>
      <c r="J33" s="10"/>
      <c r="K33" s="39"/>
      <c r="L33" s="10"/>
      <c r="M33" s="37"/>
      <c r="R33" s="7"/>
    </row>
    <row r="34" spans="3:18" ht="15.75">
      <c r="C34" s="7"/>
      <c r="D34" s="7"/>
      <c r="E34" s="7"/>
      <c r="F34" s="7"/>
      <c r="G34" s="7"/>
      <c r="H34" s="7"/>
      <c r="I34" s="7"/>
      <c r="J34" s="7"/>
      <c r="K34" s="37"/>
      <c r="L34" s="7"/>
      <c r="M34" s="37"/>
      <c r="R34" s="7"/>
    </row>
    <row r="35" spans="1:18" ht="16.5" thickBot="1">
      <c r="A35" s="2" t="s">
        <v>10</v>
      </c>
      <c r="C35" s="41">
        <f>'Appendix B'!C131</f>
        <v>0.22333333333333333</v>
      </c>
      <c r="D35" s="7"/>
      <c r="E35" s="6">
        <v>0</v>
      </c>
      <c r="F35" s="7"/>
      <c r="G35" s="41">
        <f>'Appendix B'!G131</f>
        <v>0.22333333333333333</v>
      </c>
      <c r="H35" s="7"/>
      <c r="I35" s="6">
        <v>0</v>
      </c>
      <c r="J35" s="10"/>
      <c r="K35" s="43">
        <v>0.82</v>
      </c>
      <c r="L35" s="10"/>
      <c r="M35" s="43">
        <v>1.08</v>
      </c>
      <c r="O35" s="42"/>
      <c r="R35" s="7"/>
    </row>
    <row r="36" spans="3:18" ht="16.5" thickTop="1">
      <c r="C36" s="7"/>
      <c r="D36" s="7"/>
      <c r="E36" s="7"/>
      <c r="F36" s="7"/>
      <c r="G36" s="7"/>
      <c r="H36" s="7"/>
      <c r="I36" s="7"/>
      <c r="J36" s="7"/>
      <c r="K36" s="37"/>
      <c r="L36" s="7"/>
      <c r="M36" s="37"/>
      <c r="R36" s="7"/>
    </row>
    <row r="37" spans="3:18" ht="15.75">
      <c r="C37" s="7"/>
      <c r="D37" s="7"/>
      <c r="E37" s="7"/>
      <c r="F37" s="7"/>
      <c r="G37" s="7"/>
      <c r="H37" s="7"/>
      <c r="I37" s="7"/>
      <c r="J37" s="7"/>
      <c r="K37" s="37"/>
      <c r="L37" s="7"/>
      <c r="M37" s="37"/>
      <c r="R37" s="7"/>
    </row>
    <row r="38" spans="1:18" ht="15.75">
      <c r="A38" s="2" t="s">
        <v>252</v>
      </c>
      <c r="C38" s="7"/>
      <c r="D38" s="7"/>
      <c r="E38" s="7"/>
      <c r="F38" s="7"/>
      <c r="G38" s="7"/>
      <c r="H38" s="7"/>
      <c r="I38" s="7"/>
      <c r="J38" s="7"/>
      <c r="K38" s="37"/>
      <c r="L38" s="7"/>
      <c r="M38" s="37"/>
      <c r="R38" s="7"/>
    </row>
    <row r="39" spans="1:18" ht="15.75">
      <c r="A39" s="2" t="s">
        <v>253</v>
      </c>
      <c r="C39" s="7"/>
      <c r="D39" s="7"/>
      <c r="E39" s="7"/>
      <c r="F39" s="7"/>
      <c r="G39" s="7"/>
      <c r="H39" s="7"/>
      <c r="I39" s="7"/>
      <c r="J39" s="7"/>
      <c r="K39" s="37"/>
      <c r="L39" s="7"/>
      <c r="M39" s="37"/>
      <c r="R39" s="7"/>
    </row>
    <row r="40" spans="13:18" ht="15.75">
      <c r="M40" s="37"/>
      <c r="R40" s="7"/>
    </row>
    <row r="41" spans="1:18" ht="15.75">
      <c r="A41" s="2" t="s">
        <v>176</v>
      </c>
      <c r="M41" s="37"/>
      <c r="R41" s="7"/>
    </row>
    <row r="42" spans="1:18" ht="15.75">
      <c r="A42" s="2" t="s">
        <v>254</v>
      </c>
      <c r="M42" s="37"/>
      <c r="R42" s="7"/>
    </row>
    <row r="43" spans="13:18" ht="15.75">
      <c r="M43" s="37"/>
      <c r="R43" s="7"/>
    </row>
    <row r="44" spans="13:18" ht="15.75">
      <c r="M44" s="37"/>
      <c r="R44" s="7"/>
    </row>
    <row r="45" ht="15.75">
      <c r="R45" s="7"/>
    </row>
    <row r="46" ht="15.75">
      <c r="R46" s="7"/>
    </row>
    <row r="47" ht="15.75">
      <c r="R47" s="7"/>
    </row>
    <row r="48" ht="15.75">
      <c r="R48" s="7"/>
    </row>
  </sheetData>
  <mergeCells count="2">
    <mergeCell ref="C10:E10"/>
    <mergeCell ref="G10:I10"/>
  </mergeCells>
  <printOptions/>
  <pageMargins left="0.75" right="0.75" top="1" bottom="1" header="0.5" footer="0.5"/>
  <pageSetup horizontalDpi="600" verticalDpi="600" orientation="portrait" paperSize="3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workbookViewId="0" topLeftCell="A33">
      <selection activeCell="A52" sqref="A52"/>
    </sheetView>
  </sheetViews>
  <sheetFormatPr defaultColWidth="9.140625" defaultRowHeight="12.75"/>
  <cols>
    <col min="1" max="1" width="5.57421875" style="2" customWidth="1"/>
    <col min="2" max="2" width="55.28125" style="2" customWidth="1"/>
    <col min="3" max="3" width="6.57421875" style="2" customWidth="1"/>
    <col min="4" max="4" width="21.00390625" style="2" customWidth="1"/>
    <col min="5" max="5" width="4.421875" style="2" customWidth="1"/>
    <col min="6" max="6" width="21.140625" style="2" customWidth="1"/>
    <col min="7" max="16384" width="9.140625" style="2" customWidth="1"/>
  </cols>
  <sheetData>
    <row r="1" ht="15.75">
      <c r="A1" s="1" t="s">
        <v>171</v>
      </c>
    </row>
    <row r="2" ht="15.75">
      <c r="A2" s="1" t="s">
        <v>172</v>
      </c>
    </row>
    <row r="4" spans="1:3" ht="15.75">
      <c r="A4" s="1" t="s">
        <v>0</v>
      </c>
      <c r="B4" s="1"/>
      <c r="C4" s="1"/>
    </row>
    <row r="5" spans="1:3" ht="15.75">
      <c r="A5" s="1" t="s">
        <v>195</v>
      </c>
      <c r="B5" s="1"/>
      <c r="C5" s="1"/>
    </row>
    <row r="7" spans="1:3" ht="15.75">
      <c r="A7" s="1" t="s">
        <v>11</v>
      </c>
      <c r="B7" s="1"/>
      <c r="C7" s="1"/>
    </row>
    <row r="8" spans="1:7" ht="16.5" thickBot="1">
      <c r="A8" s="18"/>
      <c r="B8" s="18"/>
      <c r="C8" s="18"/>
      <c r="D8" s="19"/>
      <c r="E8" s="19"/>
      <c r="F8" s="19"/>
      <c r="G8" s="19"/>
    </row>
    <row r="9" spans="2:3" ht="15.75">
      <c r="B9" s="1"/>
      <c r="C9" s="1"/>
    </row>
    <row r="10" spans="3:6" ht="15.75">
      <c r="C10" s="1"/>
      <c r="D10" s="4" t="s">
        <v>12</v>
      </c>
      <c r="E10" s="1"/>
      <c r="F10" s="4" t="s">
        <v>14</v>
      </c>
    </row>
    <row r="11" spans="3:6" ht="15.75">
      <c r="C11" s="1"/>
      <c r="D11" s="4" t="s">
        <v>13</v>
      </c>
      <c r="E11" s="1"/>
      <c r="F11" s="4" t="s">
        <v>15</v>
      </c>
    </row>
    <row r="12" spans="3:6" ht="15.75">
      <c r="C12" s="4" t="s">
        <v>2</v>
      </c>
      <c r="D12" s="5">
        <v>38077</v>
      </c>
      <c r="E12" s="4"/>
      <c r="F12" s="5">
        <v>37986</v>
      </c>
    </row>
    <row r="13" spans="3:6" ht="15.75">
      <c r="C13" s="1"/>
      <c r="D13" s="4" t="s">
        <v>4</v>
      </c>
      <c r="E13" s="4"/>
      <c r="F13" s="4" t="s">
        <v>4</v>
      </c>
    </row>
    <row r="15" spans="1:6" ht="15.75">
      <c r="A15" s="1" t="s">
        <v>92</v>
      </c>
      <c r="C15" s="26" t="s">
        <v>77</v>
      </c>
      <c r="D15" s="7">
        <v>771</v>
      </c>
      <c r="F15" s="7">
        <v>822</v>
      </c>
    </row>
    <row r="16" spans="1:6" ht="15.75">
      <c r="A16" s="1"/>
      <c r="D16" s="7"/>
      <c r="F16" s="7"/>
    </row>
    <row r="17" spans="1:6" ht="15.75">
      <c r="A17" s="1" t="s">
        <v>93</v>
      </c>
      <c r="D17" s="7">
        <v>1201</v>
      </c>
      <c r="F17" s="7">
        <v>38</v>
      </c>
    </row>
    <row r="18" spans="1:6" ht="15.75">
      <c r="A18" s="1"/>
      <c r="D18" s="7"/>
      <c r="F18" s="7"/>
    </row>
    <row r="19" spans="1:6" ht="15.75">
      <c r="A19" s="1" t="s">
        <v>94</v>
      </c>
      <c r="D19" s="7">
        <v>2434</v>
      </c>
      <c r="F19" s="7">
        <v>2618</v>
      </c>
    </row>
    <row r="20" spans="1:6" ht="15.75">
      <c r="A20" s="1"/>
      <c r="D20" s="7"/>
      <c r="F20" s="7"/>
    </row>
    <row r="21" spans="1:6" ht="15.75">
      <c r="A21" s="1" t="s">
        <v>17</v>
      </c>
      <c r="D21" s="7"/>
      <c r="F21" s="7"/>
    </row>
    <row r="22" spans="2:6" ht="15.75">
      <c r="B22" s="2" t="s">
        <v>18</v>
      </c>
      <c r="D22" s="11">
        <v>36</v>
      </c>
      <c r="F22" s="11">
        <v>36</v>
      </c>
    </row>
    <row r="23" spans="2:6" ht="15.75">
      <c r="B23" s="2" t="s">
        <v>95</v>
      </c>
      <c r="D23" s="12">
        <f>4688+270+15-850-1140</f>
        <v>2983</v>
      </c>
      <c r="F23" s="12">
        <v>2881</v>
      </c>
    </row>
    <row r="24" spans="2:6" ht="15.75">
      <c r="B24" s="2" t="s">
        <v>96</v>
      </c>
      <c r="D24" s="12">
        <f>6+850</f>
        <v>856</v>
      </c>
      <c r="F24" s="12">
        <v>1146</v>
      </c>
    </row>
    <row r="25" spans="2:6" ht="15.75">
      <c r="B25" s="2" t="s">
        <v>19</v>
      </c>
      <c r="D25" s="12">
        <v>2541</v>
      </c>
      <c r="F25" s="12">
        <v>3124</v>
      </c>
    </row>
    <row r="26" spans="4:6" ht="15.75">
      <c r="D26" s="13">
        <f>SUM(D22:D25)</f>
        <v>6416</v>
      </c>
      <c r="F26" s="13">
        <f>SUM(F22:F25)</f>
        <v>7187</v>
      </c>
    </row>
    <row r="27" spans="4:6" ht="15.75">
      <c r="D27" s="11"/>
      <c r="F27" s="12"/>
    </row>
    <row r="28" spans="1:6" ht="15.75">
      <c r="A28" s="1" t="s">
        <v>20</v>
      </c>
      <c r="D28" s="12"/>
      <c r="F28" s="12"/>
    </row>
    <row r="29" spans="2:6" ht="15.75">
      <c r="B29" s="2" t="s">
        <v>21</v>
      </c>
      <c r="D29" s="12">
        <f>1536+323+30+4-1140</f>
        <v>753</v>
      </c>
      <c r="F29" s="12">
        <v>652</v>
      </c>
    </row>
    <row r="30" spans="2:6" ht="15.75">
      <c r="B30" s="2" t="s">
        <v>97</v>
      </c>
      <c r="D30" s="12">
        <v>0</v>
      </c>
      <c r="F30" s="12">
        <v>38</v>
      </c>
    </row>
    <row r="31" spans="2:6" ht="15.75">
      <c r="B31" s="2" t="s">
        <v>22</v>
      </c>
      <c r="C31" s="26" t="s">
        <v>120</v>
      </c>
      <c r="D31" s="12">
        <f>15+29</f>
        <v>44</v>
      </c>
      <c r="F31" s="12">
        <v>65</v>
      </c>
    </row>
    <row r="32" spans="4:6" ht="15.75">
      <c r="D32" s="13">
        <f>SUM(D29:D31)</f>
        <v>797</v>
      </c>
      <c r="F32" s="13">
        <f>SUM(F29:F31)</f>
        <v>755</v>
      </c>
    </row>
    <row r="33" spans="4:6" ht="15.75">
      <c r="D33" s="7"/>
      <c r="F33" s="7"/>
    </row>
    <row r="34" spans="1:6" ht="15.75">
      <c r="A34" s="2" t="s">
        <v>23</v>
      </c>
      <c r="D34" s="7">
        <f>D26-D32</f>
        <v>5619</v>
      </c>
      <c r="F34" s="7">
        <f>F26-F32</f>
        <v>6432</v>
      </c>
    </row>
    <row r="35" spans="4:6" ht="15.75">
      <c r="D35" s="7"/>
      <c r="F35" s="7"/>
    </row>
    <row r="36" spans="4:6" ht="16.5" thickBot="1">
      <c r="D36" s="9">
        <f>D34+D19+D17+D15</f>
        <v>10025</v>
      </c>
      <c r="F36" s="9">
        <f>F34+F19+F17+F15</f>
        <v>9910</v>
      </c>
    </row>
    <row r="37" spans="4:6" ht="16.5" thickTop="1">
      <c r="D37" s="7"/>
      <c r="F37" s="7"/>
    </row>
    <row r="38" spans="1:6" ht="15.75">
      <c r="A38" s="1" t="s">
        <v>24</v>
      </c>
      <c r="D38" s="7"/>
      <c r="F38" s="7"/>
    </row>
    <row r="39" spans="1:6" ht="15.75">
      <c r="A39" s="1" t="s">
        <v>25</v>
      </c>
      <c r="D39" s="7"/>
      <c r="F39" s="7"/>
    </row>
    <row r="40" spans="2:6" ht="15.75">
      <c r="B40" s="2" t="s">
        <v>26</v>
      </c>
      <c r="D40" s="7">
        <v>6000</v>
      </c>
      <c r="F40" s="7">
        <v>6000</v>
      </c>
    </row>
    <row r="41" spans="2:6" ht="15.75">
      <c r="B41" s="2" t="s">
        <v>27</v>
      </c>
      <c r="D41" s="8">
        <v>3968</v>
      </c>
      <c r="F41" s="8">
        <v>3854</v>
      </c>
    </row>
    <row r="42" spans="4:6" ht="15.75">
      <c r="D42" s="7">
        <f>SUM(D40:D41)</f>
        <v>9968</v>
      </c>
      <c r="F42" s="7">
        <f>SUM(F40:F41)</f>
        <v>9854</v>
      </c>
    </row>
    <row r="43" spans="2:6" ht="15.75">
      <c r="B43" s="2" t="s">
        <v>198</v>
      </c>
      <c r="D43" s="7">
        <v>8</v>
      </c>
      <c r="F43" s="7">
        <v>0</v>
      </c>
    </row>
    <row r="44" spans="1:6" ht="15.75">
      <c r="A44" s="1" t="s">
        <v>28</v>
      </c>
      <c r="D44" s="7"/>
      <c r="F44" s="7"/>
    </row>
    <row r="45" spans="1:6" ht="15.75">
      <c r="A45" s="1"/>
      <c r="B45" s="2" t="s">
        <v>22</v>
      </c>
      <c r="C45" s="26" t="s">
        <v>120</v>
      </c>
      <c r="D45" s="7">
        <v>41</v>
      </c>
      <c r="F45" s="7">
        <v>48</v>
      </c>
    </row>
    <row r="46" spans="2:6" ht="15.75">
      <c r="B46" s="2" t="s">
        <v>29</v>
      </c>
      <c r="D46" s="7">
        <v>8</v>
      </c>
      <c r="F46" s="7">
        <v>8</v>
      </c>
    </row>
    <row r="47" spans="4:6" ht="16.5" thickBot="1">
      <c r="D47" s="9">
        <f>SUM(D42:D46)</f>
        <v>10025</v>
      </c>
      <c r="F47" s="9">
        <f>SUM(F42:F46)</f>
        <v>9910</v>
      </c>
    </row>
    <row r="48" ht="16.5" thickTop="1"/>
    <row r="49" spans="1:6" ht="15.75">
      <c r="A49" s="2" t="s">
        <v>236</v>
      </c>
      <c r="D49" s="52">
        <f>(D42-D19)/D40/10</f>
        <v>0.12556666666666666</v>
      </c>
      <c r="F49" s="52">
        <f>(F42-F19)/F40/10</f>
        <v>0.1206</v>
      </c>
    </row>
    <row r="51" ht="15.75">
      <c r="A51" s="2" t="s">
        <v>177</v>
      </c>
    </row>
    <row r="52" ht="15.75">
      <c r="A52" s="2" t="s">
        <v>255</v>
      </c>
    </row>
  </sheetData>
  <printOptions/>
  <pageMargins left="0.75" right="0.75" top="1" bottom="1" header="0.5" footer="0.5"/>
  <pageSetup fitToHeight="1" fitToWidth="1" horizontalDpi="600" verticalDpi="600" orientation="portrait" paperSize="3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03"/>
  <sheetViews>
    <sheetView workbookViewId="0" topLeftCell="A29">
      <selection activeCell="A36" sqref="A36"/>
    </sheetView>
  </sheetViews>
  <sheetFormatPr defaultColWidth="9.140625" defaultRowHeight="12.75"/>
  <cols>
    <col min="1" max="1" width="27.57421875" style="2" customWidth="1"/>
    <col min="2" max="2" width="7.28125" style="2" customWidth="1"/>
    <col min="3" max="3" width="2.00390625" style="2" customWidth="1"/>
    <col min="4" max="4" width="12.00390625" style="2" customWidth="1"/>
    <col min="5" max="5" width="1.8515625" style="2" customWidth="1"/>
    <col min="6" max="6" width="12.140625" style="2" customWidth="1"/>
    <col min="7" max="7" width="2.140625" style="2" customWidth="1"/>
    <col min="8" max="8" width="12.00390625" style="2" customWidth="1"/>
    <col min="9" max="9" width="1.8515625" style="2" customWidth="1"/>
    <col min="10" max="10" width="13.28125" style="2" customWidth="1"/>
    <col min="11" max="11" width="1.8515625" style="2" customWidth="1"/>
    <col min="12" max="12" width="13.28125" style="2" customWidth="1"/>
    <col min="13" max="13" width="1.57421875" style="2" customWidth="1"/>
    <col min="14" max="14" width="11.57421875" style="2" customWidth="1"/>
    <col min="15" max="16384" width="9.140625" style="2" customWidth="1"/>
  </cols>
  <sheetData>
    <row r="1" ht="15.75">
      <c r="A1" s="1" t="s">
        <v>171</v>
      </c>
    </row>
    <row r="2" ht="15.75">
      <c r="A2" s="1" t="s">
        <v>172</v>
      </c>
    </row>
    <row r="4" ht="15.75">
      <c r="A4" s="1" t="s">
        <v>0</v>
      </c>
    </row>
    <row r="5" ht="15.75">
      <c r="A5" s="1" t="s">
        <v>195</v>
      </c>
    </row>
    <row r="7" ht="15.75">
      <c r="A7" s="1" t="s">
        <v>216</v>
      </c>
    </row>
    <row r="8" spans="1:14" ht="16.5" thickBo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0" ht="15.75">
      <c r="H10" s="4" t="s">
        <v>101</v>
      </c>
    </row>
    <row r="11" spans="1:14" ht="15.75">
      <c r="A11" s="1"/>
      <c r="B11" s="1"/>
      <c r="C11" s="1"/>
      <c r="D11" s="1"/>
      <c r="E11" s="1"/>
      <c r="F11" s="4"/>
      <c r="G11" s="4"/>
      <c r="H11" s="4" t="s">
        <v>102</v>
      </c>
      <c r="I11" s="1"/>
      <c r="J11" s="4" t="s">
        <v>98</v>
      </c>
      <c r="K11" s="1"/>
      <c r="L11" s="4"/>
      <c r="M11" s="1"/>
      <c r="N11" s="1"/>
    </row>
    <row r="12" spans="1:14" ht="15.75">
      <c r="A12" s="1"/>
      <c r="B12" s="1"/>
      <c r="C12" s="1"/>
      <c r="D12" s="4" t="s">
        <v>30</v>
      </c>
      <c r="E12" s="4"/>
      <c r="F12" s="4" t="s">
        <v>30</v>
      </c>
      <c r="G12" s="4"/>
      <c r="H12" s="4" t="s">
        <v>33</v>
      </c>
      <c r="I12" s="4"/>
      <c r="J12" s="4" t="s">
        <v>99</v>
      </c>
      <c r="K12" s="4"/>
      <c r="L12" s="4" t="s">
        <v>35</v>
      </c>
      <c r="M12" s="1"/>
      <c r="N12" s="1"/>
    </row>
    <row r="13" spans="1:14" ht="15.75">
      <c r="A13" s="1"/>
      <c r="B13" s="4" t="s">
        <v>2</v>
      </c>
      <c r="C13" s="1"/>
      <c r="D13" s="4" t="s">
        <v>31</v>
      </c>
      <c r="E13" s="4"/>
      <c r="F13" s="4" t="s">
        <v>32</v>
      </c>
      <c r="G13" s="4"/>
      <c r="H13" s="4" t="s">
        <v>34</v>
      </c>
      <c r="I13" s="4"/>
      <c r="J13" s="4" t="s">
        <v>100</v>
      </c>
      <c r="K13" s="4"/>
      <c r="L13" s="4" t="s">
        <v>36</v>
      </c>
      <c r="M13" s="1"/>
      <c r="N13" s="4" t="s">
        <v>37</v>
      </c>
    </row>
    <row r="14" spans="1:14" ht="15.75">
      <c r="A14" s="1" t="s">
        <v>38</v>
      </c>
      <c r="B14" s="1"/>
      <c r="C14" s="1"/>
      <c r="D14" s="4" t="s">
        <v>4</v>
      </c>
      <c r="E14" s="1"/>
      <c r="F14" s="4" t="s">
        <v>4</v>
      </c>
      <c r="G14" s="1"/>
      <c r="H14" s="4" t="s">
        <v>4</v>
      </c>
      <c r="I14" s="1"/>
      <c r="J14" s="4" t="s">
        <v>4</v>
      </c>
      <c r="K14" s="1"/>
      <c r="L14" s="4" t="s">
        <v>4</v>
      </c>
      <c r="M14" s="1"/>
      <c r="N14" s="4" t="s">
        <v>4</v>
      </c>
    </row>
    <row r="16" spans="1:14" ht="15.75">
      <c r="A16" s="2" t="s">
        <v>196</v>
      </c>
      <c r="D16" s="7">
        <v>6000</v>
      </c>
      <c r="E16" s="7"/>
      <c r="F16" s="7">
        <v>3002</v>
      </c>
      <c r="G16" s="7"/>
      <c r="H16" s="7">
        <v>1</v>
      </c>
      <c r="I16" s="7"/>
      <c r="J16" s="7">
        <v>485</v>
      </c>
      <c r="K16" s="7"/>
      <c r="L16" s="7">
        <v>366</v>
      </c>
      <c r="M16" s="7"/>
      <c r="N16" s="7">
        <f>SUM(D16:M16)</f>
        <v>9854</v>
      </c>
    </row>
    <row r="17" spans="4:14" ht="15.75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.75">
      <c r="A18" s="2" t="s">
        <v>150</v>
      </c>
      <c r="D18" s="7">
        <v>0</v>
      </c>
      <c r="E18" s="7"/>
      <c r="F18" s="7">
        <v>0</v>
      </c>
      <c r="G18" s="7"/>
      <c r="H18" s="7">
        <v>0</v>
      </c>
      <c r="I18" s="7"/>
      <c r="J18" s="7">
        <v>-20</v>
      </c>
      <c r="K18" s="7"/>
      <c r="L18" s="7">
        <v>0</v>
      </c>
      <c r="M18" s="7"/>
      <c r="N18" s="7">
        <f>SUM(D18:M18)</f>
        <v>-20</v>
      </c>
    </row>
    <row r="19" spans="4:14" ht="15.75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5.75">
      <c r="A20" s="2" t="s">
        <v>39</v>
      </c>
      <c r="D20" s="7"/>
      <c r="E20" s="7"/>
      <c r="F20" s="7">
        <v>0</v>
      </c>
      <c r="G20" s="7"/>
      <c r="H20" s="7">
        <v>0</v>
      </c>
      <c r="I20" s="7"/>
      <c r="J20" s="7">
        <v>0</v>
      </c>
      <c r="K20" s="7"/>
      <c r="L20" s="7">
        <v>0</v>
      </c>
      <c r="M20" s="7"/>
      <c r="N20" s="7">
        <f>SUM(D20:L20)</f>
        <v>0</v>
      </c>
    </row>
    <row r="21" spans="4:14" ht="15.75"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5.75">
      <c r="A22" s="2" t="s">
        <v>169</v>
      </c>
      <c r="D22" s="7">
        <v>0</v>
      </c>
      <c r="E22" s="7"/>
      <c r="F22" s="7">
        <v>0</v>
      </c>
      <c r="G22" s="7"/>
      <c r="H22" s="7">
        <v>0</v>
      </c>
      <c r="I22" s="7"/>
      <c r="J22" s="7">
        <v>0</v>
      </c>
      <c r="K22" s="7"/>
      <c r="L22" s="7">
        <v>0</v>
      </c>
      <c r="M22" s="7"/>
      <c r="N22" s="7">
        <f>SUM(D22:L22)</f>
        <v>0</v>
      </c>
    </row>
    <row r="23" spans="4:14" ht="15.75"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5.75">
      <c r="A24" s="2" t="s">
        <v>135</v>
      </c>
      <c r="D24" s="27">
        <v>0</v>
      </c>
      <c r="E24" s="28"/>
      <c r="F24" s="28">
        <v>0</v>
      </c>
      <c r="G24" s="28"/>
      <c r="H24" s="28">
        <v>0</v>
      </c>
      <c r="I24" s="28"/>
      <c r="J24" s="28">
        <v>0</v>
      </c>
      <c r="K24" s="28"/>
      <c r="L24" s="28">
        <v>0</v>
      </c>
      <c r="M24" s="28"/>
      <c r="N24" s="29">
        <f>SUM(D24:L24)</f>
        <v>0</v>
      </c>
    </row>
    <row r="25" spans="4:14" ht="15.75">
      <c r="D25" s="30"/>
      <c r="E25" s="10"/>
      <c r="F25" s="10"/>
      <c r="G25" s="10"/>
      <c r="H25" s="10"/>
      <c r="I25" s="10"/>
      <c r="J25" s="10"/>
      <c r="K25" s="10"/>
      <c r="L25" s="10"/>
      <c r="M25" s="10"/>
      <c r="N25" s="31"/>
    </row>
    <row r="26" spans="1:14" ht="15.75">
      <c r="A26" s="2" t="s">
        <v>136</v>
      </c>
      <c r="D26" s="32">
        <v>0</v>
      </c>
      <c r="E26" s="8"/>
      <c r="F26" s="8">
        <v>0</v>
      </c>
      <c r="G26" s="8"/>
      <c r="H26" s="8">
        <v>0</v>
      </c>
      <c r="I26" s="8"/>
      <c r="J26" s="8">
        <v>0</v>
      </c>
      <c r="K26" s="8"/>
      <c r="L26" s="8">
        <v>0</v>
      </c>
      <c r="M26" s="8"/>
      <c r="N26" s="33">
        <f>SUM(D26:L26)</f>
        <v>0</v>
      </c>
    </row>
    <row r="27" spans="4:14" ht="15.75"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5.75">
      <c r="A28" s="2" t="s">
        <v>9</v>
      </c>
      <c r="D28" s="7">
        <v>0</v>
      </c>
      <c r="E28" s="7"/>
      <c r="F28" s="7">
        <v>0</v>
      </c>
      <c r="G28" s="7"/>
      <c r="H28" s="7">
        <v>0</v>
      </c>
      <c r="I28" s="7"/>
      <c r="J28" s="7">
        <v>0</v>
      </c>
      <c r="K28" s="7"/>
      <c r="L28" s="7">
        <v>134</v>
      </c>
      <c r="M28" s="7"/>
      <c r="N28" s="7">
        <f>SUM(D28:L28)</f>
        <v>134</v>
      </c>
    </row>
    <row r="29" spans="4:14" ht="15.7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5.75">
      <c r="A30" s="2" t="s">
        <v>151</v>
      </c>
      <c r="D30" s="7">
        <v>0</v>
      </c>
      <c r="E30" s="7"/>
      <c r="F30" s="7">
        <v>0</v>
      </c>
      <c r="G30" s="7"/>
      <c r="H30" s="7">
        <v>0</v>
      </c>
      <c r="I30" s="7"/>
      <c r="J30" s="7">
        <v>0</v>
      </c>
      <c r="K30" s="7"/>
      <c r="L30" s="7">
        <v>0</v>
      </c>
      <c r="M30" s="7"/>
      <c r="N30" s="7">
        <f>SUM(D30:L30)</f>
        <v>0</v>
      </c>
    </row>
    <row r="32" spans="1:14" ht="16.5" thickBot="1">
      <c r="A32" s="2" t="s">
        <v>197</v>
      </c>
      <c r="D32" s="23">
        <f>SUM(D16:D31)</f>
        <v>6000</v>
      </c>
      <c r="E32" s="3"/>
      <c r="F32" s="23">
        <f>SUM(F16:F31)</f>
        <v>3002</v>
      </c>
      <c r="G32" s="3"/>
      <c r="H32" s="23">
        <f>SUM(H16:H31)</f>
        <v>1</v>
      </c>
      <c r="I32" s="3"/>
      <c r="J32" s="23">
        <f>SUM(J16:J31)</f>
        <v>465</v>
      </c>
      <c r="K32" s="3"/>
      <c r="L32" s="23">
        <f>SUM(L16:L31)</f>
        <v>500</v>
      </c>
      <c r="M32" s="3"/>
      <c r="N32" s="23">
        <f>SUM(N16:N31)</f>
        <v>9968</v>
      </c>
    </row>
    <row r="33" ht="16.5" thickTop="1"/>
    <row r="35" ht="15.75">
      <c r="A35" s="2" t="s">
        <v>178</v>
      </c>
    </row>
    <row r="36" ht="15.75">
      <c r="A36" s="2" t="s">
        <v>256</v>
      </c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8" ht="15.75">
      <c r="A688" s="1"/>
    </row>
    <row r="697" ht="15.75">
      <c r="A697" s="1"/>
    </row>
    <row r="698" ht="15.75">
      <c r="A698" s="1"/>
    </row>
    <row r="703" ht="15.75">
      <c r="A703" s="1"/>
    </row>
  </sheetData>
  <printOptions/>
  <pageMargins left="0.75" right="0.75" top="1" bottom="1" header="0.5" footer="0.5"/>
  <pageSetup horizontalDpi="600" verticalDpi="600" orientation="portrait" paperSize="3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workbookViewId="0" topLeftCell="A36">
      <selection activeCell="A54" sqref="A54"/>
    </sheetView>
  </sheetViews>
  <sheetFormatPr defaultColWidth="9.140625" defaultRowHeight="12.75"/>
  <cols>
    <col min="1" max="1" width="5.57421875" style="2" customWidth="1"/>
    <col min="2" max="2" width="55.28125" style="2" customWidth="1"/>
    <col min="3" max="3" width="6.57421875" style="2" customWidth="1"/>
    <col min="4" max="4" width="8.8515625" style="2" customWidth="1"/>
    <col min="5" max="5" width="8.140625" style="2" customWidth="1"/>
    <col min="6" max="6" width="17.28125" style="2" customWidth="1"/>
    <col min="7" max="16384" width="9.140625" style="2" customWidth="1"/>
  </cols>
  <sheetData>
    <row r="1" ht="15.75">
      <c r="A1" s="1" t="s">
        <v>171</v>
      </c>
    </row>
    <row r="2" ht="15.75">
      <c r="A2" s="1" t="s">
        <v>172</v>
      </c>
    </row>
    <row r="4" spans="1:3" ht="15.75">
      <c r="A4" s="1" t="s">
        <v>0</v>
      </c>
      <c r="B4" s="1"/>
      <c r="C4" s="1"/>
    </row>
    <row r="5" spans="1:3" ht="15.75">
      <c r="A5" s="1" t="s">
        <v>195</v>
      </c>
      <c r="B5" s="1"/>
      <c r="C5" s="1"/>
    </row>
    <row r="7" spans="1:3" ht="15.75">
      <c r="A7" s="1" t="s">
        <v>199</v>
      </c>
      <c r="B7" s="1"/>
      <c r="C7" s="1"/>
    </row>
    <row r="8" spans="1:6" ht="16.5" thickBot="1">
      <c r="A8" s="18"/>
      <c r="B8" s="18"/>
      <c r="C8" s="18"/>
      <c r="D8" s="19"/>
      <c r="E8" s="19"/>
      <c r="F8" s="19"/>
    </row>
    <row r="9" spans="2:3" ht="15.75">
      <c r="B9" s="1"/>
      <c r="C9" s="1"/>
    </row>
    <row r="10" spans="3:6" ht="15.75">
      <c r="C10" s="20"/>
      <c r="D10" s="21"/>
      <c r="E10" s="4" t="s">
        <v>2</v>
      </c>
      <c r="F10" s="5">
        <v>38077</v>
      </c>
    </row>
    <row r="11" spans="3:6" ht="15.75">
      <c r="C11" s="22"/>
      <c r="D11" s="20"/>
      <c r="E11" s="1"/>
      <c r="F11" s="4" t="s">
        <v>4</v>
      </c>
    </row>
    <row r="12" spans="3:4" ht="15.75">
      <c r="C12" s="17"/>
      <c r="D12" s="17"/>
    </row>
    <row r="13" spans="1:4" ht="15.75">
      <c r="A13" s="1" t="s">
        <v>40</v>
      </c>
      <c r="C13" s="17"/>
      <c r="D13" s="17"/>
    </row>
    <row r="14" spans="1:6" ht="15.75">
      <c r="A14" s="2" t="s">
        <v>7</v>
      </c>
      <c r="C14" s="17"/>
      <c r="D14" s="17"/>
      <c r="F14" s="7">
        <v>144</v>
      </c>
    </row>
    <row r="15" spans="1:6" ht="15.75">
      <c r="A15" s="2" t="s">
        <v>41</v>
      </c>
      <c r="C15" s="17"/>
      <c r="D15" s="17"/>
      <c r="F15" s="7"/>
    </row>
    <row r="16" spans="2:6" ht="15.75">
      <c r="B16" s="2" t="s">
        <v>42</v>
      </c>
      <c r="C16" s="17"/>
      <c r="D16" s="17"/>
      <c r="F16" s="7">
        <f>68-504+67-20</f>
        <v>-389</v>
      </c>
    </row>
    <row r="17" spans="2:6" ht="15.75">
      <c r="B17" s="2" t="s">
        <v>43</v>
      </c>
      <c r="C17" s="17"/>
      <c r="D17" s="17"/>
      <c r="F17" s="8">
        <f>-9+2</f>
        <v>-7</v>
      </c>
    </row>
    <row r="18" spans="1:6" ht="15.75">
      <c r="A18" s="2" t="s">
        <v>44</v>
      </c>
      <c r="C18" s="17"/>
      <c r="D18" s="17"/>
      <c r="F18" s="7">
        <f>SUM(F14:F17)</f>
        <v>-252</v>
      </c>
    </row>
    <row r="19" spans="2:6" ht="15.75">
      <c r="B19" s="2" t="s">
        <v>45</v>
      </c>
      <c r="C19" s="17"/>
      <c r="D19" s="17"/>
      <c r="F19" s="7">
        <f>-2000-87+850+1140</f>
        <v>-97</v>
      </c>
    </row>
    <row r="20" spans="2:6" ht="15.75">
      <c r="B20" s="2" t="s">
        <v>46</v>
      </c>
      <c r="C20" s="17"/>
      <c r="D20" s="17"/>
      <c r="F20" s="8">
        <f>1133+1059+36-850-1140</f>
        <v>238</v>
      </c>
    </row>
    <row r="21" spans="3:6" ht="15.75">
      <c r="C21" s="17"/>
      <c r="D21" s="17"/>
      <c r="F21" s="7">
        <f>SUM(F18:F20)</f>
        <v>-111</v>
      </c>
    </row>
    <row r="22" spans="2:6" ht="15.75">
      <c r="B22" s="2" t="s">
        <v>200</v>
      </c>
      <c r="C22" s="17"/>
      <c r="D22" s="17"/>
      <c r="F22" s="7">
        <v>-262</v>
      </c>
    </row>
    <row r="23" spans="2:6" ht="15.75">
      <c r="B23" s="2" t="s">
        <v>156</v>
      </c>
      <c r="C23" s="17"/>
      <c r="D23" s="17"/>
      <c r="F23" s="7">
        <v>-2</v>
      </c>
    </row>
    <row r="24" spans="2:6" ht="15.75">
      <c r="B24" s="2" t="s">
        <v>47</v>
      </c>
      <c r="C24" s="17"/>
      <c r="D24" s="17"/>
      <c r="F24" s="7">
        <v>-7</v>
      </c>
    </row>
    <row r="25" spans="1:6" ht="15.75">
      <c r="A25" s="1" t="s">
        <v>48</v>
      </c>
      <c r="C25" s="17"/>
      <c r="D25" s="17"/>
      <c r="F25" s="49">
        <f>SUM(F21:F24)</f>
        <v>-382</v>
      </c>
    </row>
    <row r="26" spans="3:6" ht="15.75">
      <c r="C26" s="17"/>
      <c r="D26" s="17"/>
      <c r="F26" s="7"/>
    </row>
    <row r="27" spans="3:6" ht="15.75">
      <c r="C27" s="17"/>
      <c r="D27" s="17"/>
      <c r="F27" s="7"/>
    </row>
    <row r="28" spans="1:6" ht="15.75">
      <c r="A28" s="1" t="s">
        <v>49</v>
      </c>
      <c r="C28" s="17"/>
      <c r="D28" s="17"/>
      <c r="F28" s="7"/>
    </row>
    <row r="29" spans="2:6" ht="15.75">
      <c r="B29" s="2" t="s">
        <v>50</v>
      </c>
      <c r="C29" s="17"/>
      <c r="D29" s="17"/>
      <c r="F29" s="7">
        <v>-16</v>
      </c>
    </row>
    <row r="30" spans="2:6" ht="15.75">
      <c r="B30" s="2" t="s">
        <v>157</v>
      </c>
      <c r="C30" s="17"/>
      <c r="D30" s="17"/>
      <c r="F30" s="7">
        <v>-168</v>
      </c>
    </row>
    <row r="31" spans="2:6" ht="15.75">
      <c r="B31" s="2" t="s">
        <v>51</v>
      </c>
      <c r="C31" s="17"/>
      <c r="D31" s="17"/>
      <c r="F31" s="7">
        <v>9</v>
      </c>
    </row>
    <row r="32" spans="1:6" ht="15.75">
      <c r="A32" s="1" t="s">
        <v>52</v>
      </c>
      <c r="C32" s="17"/>
      <c r="D32" s="17"/>
      <c r="F32" s="49">
        <f>SUM(F29:F31)</f>
        <v>-175</v>
      </c>
    </row>
    <row r="33" spans="3:6" ht="15.75">
      <c r="C33" s="17"/>
      <c r="D33" s="17"/>
      <c r="F33" s="7"/>
    </row>
    <row r="34" spans="3:6" ht="15.75">
      <c r="C34" s="17"/>
      <c r="D34" s="17"/>
      <c r="F34" s="7"/>
    </row>
    <row r="35" spans="1:6" ht="15.75">
      <c r="A35" s="1" t="s">
        <v>53</v>
      </c>
      <c r="C35" s="17"/>
      <c r="D35" s="17"/>
      <c r="F35" s="7"/>
    </row>
    <row r="36" spans="2:6" ht="15.75">
      <c r="B36" s="2" t="s">
        <v>158</v>
      </c>
      <c r="C36" s="17"/>
      <c r="D36" s="17"/>
      <c r="F36" s="7">
        <v>-8</v>
      </c>
    </row>
    <row r="37" spans="2:6" ht="15.75">
      <c r="B37" s="2" t="s">
        <v>159</v>
      </c>
      <c r="C37" s="17"/>
      <c r="D37" s="17"/>
      <c r="F37" s="7">
        <v>-1</v>
      </c>
    </row>
    <row r="38" spans="1:6" ht="15.75">
      <c r="A38" s="1" t="s">
        <v>217</v>
      </c>
      <c r="C38" s="17"/>
      <c r="D38" s="17"/>
      <c r="F38" s="49">
        <f>SUM(F36:F37)</f>
        <v>-9</v>
      </c>
    </row>
    <row r="39" spans="3:6" ht="15.75">
      <c r="C39" s="17"/>
      <c r="D39" s="17"/>
      <c r="F39" s="7"/>
    </row>
    <row r="40" spans="1:6" ht="15.75">
      <c r="A40" s="1" t="s">
        <v>203</v>
      </c>
      <c r="C40" s="17"/>
      <c r="D40" s="17"/>
      <c r="F40" s="7">
        <f>F38+F32+F25</f>
        <v>-566</v>
      </c>
    </row>
    <row r="41" spans="1:6" ht="15.75">
      <c r="A41" s="2" t="s">
        <v>170</v>
      </c>
      <c r="C41" s="17"/>
      <c r="D41" s="17"/>
      <c r="F41" s="7">
        <v>-0.099</v>
      </c>
    </row>
    <row r="42" spans="1:6" ht="15.75">
      <c r="A42" s="1" t="s">
        <v>201</v>
      </c>
      <c r="C42" s="17"/>
      <c r="D42" s="17"/>
      <c r="F42" s="7">
        <v>3092</v>
      </c>
    </row>
    <row r="43" spans="1:6" ht="15.75">
      <c r="A43" s="1" t="s">
        <v>202</v>
      </c>
      <c r="C43" s="17"/>
      <c r="D43" s="17"/>
      <c r="F43" s="49">
        <f>SUM(F40:F42)</f>
        <v>2525.901</v>
      </c>
    </row>
    <row r="44" spans="1:6" ht="15.75">
      <c r="A44" s="1"/>
      <c r="C44" s="17"/>
      <c r="D44" s="17"/>
      <c r="F44" s="10"/>
    </row>
    <row r="45" spans="1:6" ht="15.75">
      <c r="A45" s="1" t="s">
        <v>160</v>
      </c>
      <c r="C45" s="17"/>
      <c r="D45" s="17"/>
      <c r="F45" s="10"/>
    </row>
    <row r="46" spans="1:6" ht="15.75">
      <c r="A46" s="1"/>
      <c r="B46" s="2" t="s">
        <v>161</v>
      </c>
      <c r="C46" s="17"/>
      <c r="D46" s="17"/>
      <c r="F46" s="10">
        <v>2444</v>
      </c>
    </row>
    <row r="47" spans="1:6" ht="15.75">
      <c r="A47" s="1"/>
      <c r="B47" s="2" t="s">
        <v>162</v>
      </c>
      <c r="C47" s="17"/>
      <c r="D47" s="17"/>
      <c r="F47" s="10">
        <v>97</v>
      </c>
    </row>
    <row r="48" spans="1:6" ht="15.75">
      <c r="A48" s="1"/>
      <c r="B48" s="2" t="s">
        <v>117</v>
      </c>
      <c r="C48" s="17"/>
      <c r="D48" s="17"/>
      <c r="F48" s="10">
        <v>-15</v>
      </c>
    </row>
    <row r="49" spans="1:6" ht="15.75">
      <c r="A49" s="1"/>
      <c r="C49" s="17"/>
      <c r="D49" s="17"/>
      <c r="F49" s="49">
        <f>SUM(F46:F48)</f>
        <v>2526</v>
      </c>
    </row>
    <row r="50" spans="1:6" ht="15.75">
      <c r="A50" s="1"/>
      <c r="C50" s="17"/>
      <c r="D50" s="17"/>
      <c r="F50" s="10"/>
    </row>
    <row r="51" spans="3:6" ht="15.75">
      <c r="C51" s="17"/>
      <c r="D51" s="17"/>
      <c r="F51" s="7"/>
    </row>
    <row r="52" ht="15.75">
      <c r="A52" s="2" t="s">
        <v>174</v>
      </c>
    </row>
    <row r="53" ht="15.75">
      <c r="A53" s="2" t="s">
        <v>258</v>
      </c>
    </row>
    <row r="54" ht="15.75">
      <c r="A54" s="2" t="s">
        <v>257</v>
      </c>
    </row>
  </sheetData>
  <printOptions/>
  <pageMargins left="0.91" right="0.75" top="1" bottom="1" header="0.5" footer="0.5"/>
  <pageSetup fitToHeight="1" fitToWidth="1" horizontalDpi="600" verticalDpi="600" orientation="portrait" paperSize="3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6"/>
  <sheetViews>
    <sheetView workbookViewId="0" topLeftCell="A39">
      <selection activeCell="F54" sqref="F54"/>
    </sheetView>
  </sheetViews>
  <sheetFormatPr defaultColWidth="9.140625" defaultRowHeight="12.75"/>
  <cols>
    <col min="1" max="1" width="4.8515625" style="2" customWidth="1"/>
    <col min="2" max="2" width="71.421875" style="2" customWidth="1"/>
    <col min="3" max="3" width="5.140625" style="2" customWidth="1"/>
    <col min="4" max="4" width="13.8515625" style="2" customWidth="1"/>
    <col min="5" max="5" width="4.421875" style="2" customWidth="1"/>
    <col min="6" max="6" width="15.28125" style="2" customWidth="1"/>
    <col min="7" max="7" width="14.28125" style="2" customWidth="1"/>
    <col min="8" max="8" width="7.7109375" style="2" customWidth="1"/>
    <col min="9" max="16384" width="9.140625" style="2" customWidth="1"/>
  </cols>
  <sheetData>
    <row r="1" ht="15.75">
      <c r="A1" s="1" t="s">
        <v>171</v>
      </c>
    </row>
    <row r="2" ht="15.75">
      <c r="A2" s="1" t="s">
        <v>172</v>
      </c>
    </row>
    <row r="4" spans="1:3" ht="15.75">
      <c r="A4" s="1" t="s">
        <v>0</v>
      </c>
      <c r="B4" s="1"/>
      <c r="C4" s="1"/>
    </row>
    <row r="5" spans="1:3" ht="15.75">
      <c r="A5" s="1" t="s">
        <v>191</v>
      </c>
      <c r="B5" s="1"/>
      <c r="C5" s="1"/>
    </row>
    <row r="7" spans="1:3" ht="15.75">
      <c r="A7" s="1" t="s">
        <v>54</v>
      </c>
      <c r="B7" s="1" t="s">
        <v>55</v>
      </c>
      <c r="C7" s="1"/>
    </row>
    <row r="8" spans="1:7" ht="16.5" thickBot="1">
      <c r="A8" s="19"/>
      <c r="B8" s="18"/>
      <c r="C8" s="18"/>
      <c r="D8" s="19"/>
      <c r="E8" s="19"/>
      <c r="F8" s="19"/>
      <c r="G8" s="19"/>
    </row>
    <row r="9" spans="1:7" ht="15.75">
      <c r="A9" s="17"/>
      <c r="B9" s="22"/>
      <c r="C9" s="22"/>
      <c r="D9" s="17"/>
      <c r="E9" s="17"/>
      <c r="F9" s="17"/>
      <c r="G9" s="17"/>
    </row>
    <row r="10" spans="1:2" ht="15.75">
      <c r="A10" s="1" t="s">
        <v>56</v>
      </c>
      <c r="B10" s="1" t="s">
        <v>57</v>
      </c>
    </row>
    <row r="11" ht="15.75">
      <c r="B11" s="2" t="s">
        <v>58</v>
      </c>
    </row>
    <row r="12" ht="15.75">
      <c r="B12" s="2" t="s">
        <v>222</v>
      </c>
    </row>
    <row r="13" ht="15.75">
      <c r="B13" s="2" t="s">
        <v>223</v>
      </c>
    </row>
    <row r="14" ht="15.75">
      <c r="B14" s="2" t="s">
        <v>224</v>
      </c>
    </row>
    <row r="15" ht="15.75">
      <c r="B15" s="2" t="s">
        <v>225</v>
      </c>
    </row>
    <row r="18" spans="1:2" ht="15.75">
      <c r="A18" s="1" t="s">
        <v>59</v>
      </c>
      <c r="B18" s="1" t="s">
        <v>60</v>
      </c>
    </row>
    <row r="19" ht="15.75">
      <c r="B19" s="2" t="s">
        <v>214</v>
      </c>
    </row>
    <row r="22" spans="1:2" ht="15.75">
      <c r="A22" s="1" t="s">
        <v>61</v>
      </c>
      <c r="B22" s="1" t="s">
        <v>187</v>
      </c>
    </row>
    <row r="23" ht="15.75">
      <c r="B23" s="2" t="s">
        <v>62</v>
      </c>
    </row>
    <row r="26" spans="1:2" ht="15.75">
      <c r="A26" s="1" t="s">
        <v>63</v>
      </c>
      <c r="B26" s="1" t="s">
        <v>64</v>
      </c>
    </row>
    <row r="27" ht="15.75">
      <c r="B27" s="2" t="s">
        <v>65</v>
      </c>
    </row>
    <row r="28" ht="15.75">
      <c r="B28" s="2" t="s">
        <v>66</v>
      </c>
    </row>
    <row r="31" spans="1:2" ht="15.75">
      <c r="A31" s="1" t="s">
        <v>67</v>
      </c>
      <c r="B31" s="1" t="s">
        <v>68</v>
      </c>
    </row>
    <row r="32" ht="15.75">
      <c r="B32" s="2" t="s">
        <v>69</v>
      </c>
    </row>
    <row r="35" spans="1:2" ht="15.75">
      <c r="A35" s="1" t="s">
        <v>70</v>
      </c>
      <c r="B35" s="1" t="s">
        <v>71</v>
      </c>
    </row>
    <row r="36" ht="15.75">
      <c r="B36" s="2" t="s">
        <v>72</v>
      </c>
    </row>
    <row r="37" ht="15.75">
      <c r="B37" s="2" t="s">
        <v>73</v>
      </c>
    </row>
    <row r="40" spans="1:2" ht="15.75">
      <c r="A40" s="1" t="s">
        <v>74</v>
      </c>
      <c r="B40" s="1" t="s">
        <v>75</v>
      </c>
    </row>
    <row r="41" ht="15.75">
      <c r="B41" s="2" t="s">
        <v>188</v>
      </c>
    </row>
    <row r="42" ht="15.75">
      <c r="B42" s="51"/>
    </row>
    <row r="43" ht="15.75">
      <c r="B43" s="51"/>
    </row>
    <row r="44" spans="1:2" ht="15.75">
      <c r="A44" s="1" t="s">
        <v>76</v>
      </c>
      <c r="B44" s="1" t="s">
        <v>175</v>
      </c>
    </row>
    <row r="46" ht="15.75">
      <c r="B46" s="2" t="s">
        <v>259</v>
      </c>
    </row>
    <row r="48" spans="2:6" ht="15.75">
      <c r="B48" s="59" t="s">
        <v>163</v>
      </c>
      <c r="C48" s="59"/>
      <c r="D48" s="53"/>
      <c r="E48" s="53"/>
      <c r="F48" s="53" t="s">
        <v>164</v>
      </c>
    </row>
    <row r="49" spans="2:6" ht="15.75">
      <c r="B49" s="59"/>
      <c r="C49" s="59"/>
      <c r="D49" s="53" t="s">
        <v>5</v>
      </c>
      <c r="E49" s="53"/>
      <c r="F49" s="53" t="s">
        <v>165</v>
      </c>
    </row>
    <row r="50" spans="2:6" ht="15.75">
      <c r="B50" s="59"/>
      <c r="C50" s="59"/>
      <c r="D50" s="53" t="s">
        <v>4</v>
      </c>
      <c r="E50" s="53"/>
      <c r="F50" s="53" t="s">
        <v>4</v>
      </c>
    </row>
    <row r="51" spans="2:6" ht="15.75">
      <c r="B51" s="51" t="s">
        <v>166</v>
      </c>
      <c r="C51" s="51"/>
      <c r="D51" s="55">
        <f>365.085-68.4</f>
        <v>296.68499999999995</v>
      </c>
      <c r="E51" s="55"/>
      <c r="F51" s="55">
        <f>49+15+0.231+0.348</f>
        <v>64.579</v>
      </c>
    </row>
    <row r="52" spans="2:6" ht="15.75">
      <c r="B52" s="51" t="s">
        <v>167</v>
      </c>
      <c r="C52" s="51"/>
      <c r="D52" s="55">
        <v>113.374</v>
      </c>
      <c r="E52" s="55"/>
      <c r="F52" s="55">
        <f>-119+14+0.22+58</f>
        <v>-46.78</v>
      </c>
    </row>
    <row r="53" spans="2:6" ht="15.75">
      <c r="B53" s="51" t="s">
        <v>168</v>
      </c>
      <c r="C53" s="51"/>
      <c r="D53" s="55">
        <f>183.244+20.926</f>
        <v>204.17</v>
      </c>
      <c r="E53" s="55"/>
      <c r="F53" s="55">
        <f>-211+15+0.662+21+0.813+0.083</f>
        <v>-173.442</v>
      </c>
    </row>
    <row r="54" spans="2:6" ht="15.75">
      <c r="B54" s="51" t="s">
        <v>173</v>
      </c>
      <c r="C54" s="51"/>
      <c r="D54" s="60">
        <f>294.881-116.813</f>
        <v>178.06799999999998</v>
      </c>
      <c r="E54" s="55"/>
      <c r="F54" s="60">
        <f>541-157+21+20+0.651+10-21-0.5</f>
        <v>414.151</v>
      </c>
    </row>
    <row r="55" spans="2:6" ht="15.75">
      <c r="B55" s="51"/>
      <c r="C55" s="51"/>
      <c r="D55" s="61">
        <f>SUM(D51:D54)</f>
        <v>792.2969999999999</v>
      </c>
      <c r="E55" s="55"/>
      <c r="F55" s="63">
        <f>SUM(F51:F54)</f>
        <v>258.508</v>
      </c>
    </row>
    <row r="56" spans="2:6" ht="15.75">
      <c r="B56" s="51" t="s">
        <v>6</v>
      </c>
      <c r="C56" s="51"/>
      <c r="D56" s="63"/>
      <c r="E56" s="55"/>
      <c r="F56" s="63">
        <f>-1</f>
        <v>-1</v>
      </c>
    </row>
    <row r="57" spans="2:6" ht="15.75">
      <c r="B57" s="2" t="s">
        <v>138</v>
      </c>
      <c r="F57" s="64">
        <f>-68-67+21</f>
        <v>-114</v>
      </c>
    </row>
    <row r="58" ht="16.5" thickBot="1">
      <c r="F58" s="65">
        <f>SUM(F55:F57)</f>
        <v>143.50799999999998</v>
      </c>
    </row>
    <row r="59" ht="16.5" thickTop="1"/>
    <row r="60" spans="1:2" ht="15.75">
      <c r="A60" s="1" t="s">
        <v>77</v>
      </c>
      <c r="B60" s="1" t="s">
        <v>16</v>
      </c>
    </row>
    <row r="61" ht="15.75">
      <c r="B61" s="2" t="s">
        <v>179</v>
      </c>
    </row>
    <row r="62" ht="15.75">
      <c r="B62" s="2" t="s">
        <v>190</v>
      </c>
    </row>
    <row r="67" spans="1:2" ht="15.75">
      <c r="A67" s="1" t="s">
        <v>78</v>
      </c>
      <c r="B67" s="1" t="s">
        <v>79</v>
      </c>
    </row>
    <row r="68" ht="15.75">
      <c r="B68" s="2" t="s">
        <v>80</v>
      </c>
    </row>
    <row r="71" spans="1:2" ht="15.75">
      <c r="A71" s="1" t="s">
        <v>81</v>
      </c>
      <c r="B71" s="1" t="s">
        <v>82</v>
      </c>
    </row>
    <row r="72" ht="15.75">
      <c r="B72" s="2" t="s">
        <v>83</v>
      </c>
    </row>
    <row r="75" spans="1:2" ht="15.75">
      <c r="A75" s="1" t="s">
        <v>84</v>
      </c>
      <c r="B75" s="1" t="s">
        <v>85</v>
      </c>
    </row>
    <row r="76" ht="15.75">
      <c r="B76" s="2" t="s">
        <v>86</v>
      </c>
    </row>
  </sheetData>
  <printOptions/>
  <pageMargins left="0.75" right="0.5" top="0.89" bottom="0.79" header="0.48" footer="0.5"/>
  <pageSetup horizontalDpi="600" verticalDpi="600" orientation="portrait" paperSize="3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5"/>
  <sheetViews>
    <sheetView tabSelected="1" workbookViewId="0" topLeftCell="A26">
      <selection activeCell="B37" sqref="B37"/>
    </sheetView>
  </sheetViews>
  <sheetFormatPr defaultColWidth="9.140625" defaultRowHeight="12.75"/>
  <cols>
    <col min="1" max="1" width="4.8515625" style="2" customWidth="1"/>
    <col min="2" max="2" width="56.8515625" style="2" customWidth="1"/>
    <col min="3" max="3" width="14.28125" style="2" customWidth="1"/>
    <col min="4" max="4" width="2.00390625" style="2" customWidth="1"/>
    <col min="5" max="5" width="13.00390625" style="2" customWidth="1"/>
    <col min="6" max="6" width="2.00390625" style="2" customWidth="1"/>
    <col min="7" max="7" width="12.00390625" style="2" customWidth="1"/>
    <col min="8" max="8" width="2.00390625" style="2" customWidth="1"/>
    <col min="9" max="9" width="13.140625" style="2" customWidth="1"/>
    <col min="10" max="16384" width="9.140625" style="2" customWidth="1"/>
  </cols>
  <sheetData>
    <row r="1" ht="15.75">
      <c r="A1" s="1" t="s">
        <v>171</v>
      </c>
    </row>
    <row r="2" ht="15.75">
      <c r="A2" s="1" t="s">
        <v>172</v>
      </c>
    </row>
    <row r="4" spans="1:3" ht="15.75">
      <c r="A4" s="1" t="s">
        <v>0</v>
      </c>
      <c r="B4" s="1"/>
      <c r="C4" s="1"/>
    </row>
    <row r="5" spans="1:3" ht="15.75">
      <c r="A5" s="1" t="s">
        <v>191</v>
      </c>
      <c r="B5" s="1"/>
      <c r="C5" s="1"/>
    </row>
    <row r="7" spans="1:12" ht="15.75">
      <c r="A7" s="1" t="s">
        <v>87</v>
      </c>
      <c r="B7" s="1" t="s">
        <v>226</v>
      </c>
      <c r="C7" s="1"/>
      <c r="K7"/>
      <c r="L7"/>
    </row>
    <row r="8" spans="1:12" ht="16.5" thickBot="1">
      <c r="A8" s="18"/>
      <c r="B8" s="18"/>
      <c r="C8" s="18"/>
      <c r="D8" s="19"/>
      <c r="E8" s="19"/>
      <c r="F8" s="19"/>
      <c r="G8" s="19"/>
      <c r="H8" s="19"/>
      <c r="I8" s="19"/>
      <c r="J8" s="19"/>
      <c r="K8"/>
      <c r="L8"/>
    </row>
    <row r="9" spans="2:12" ht="15.75">
      <c r="B9" s="1"/>
      <c r="C9" s="1"/>
      <c r="K9"/>
      <c r="L9"/>
    </row>
    <row r="10" spans="1:2" ht="15.75">
      <c r="A10" s="1" t="s">
        <v>88</v>
      </c>
      <c r="B10" s="1" t="s">
        <v>192</v>
      </c>
    </row>
    <row r="12" s="51" customFormat="1" ht="15.75">
      <c r="B12" s="51" t="s">
        <v>230</v>
      </c>
    </row>
    <row r="13" s="51" customFormat="1" ht="15.75">
      <c r="B13" s="51" t="s">
        <v>215</v>
      </c>
    </row>
    <row r="14" s="51" customFormat="1" ht="15.75">
      <c r="B14" s="51" t="s">
        <v>232</v>
      </c>
    </row>
    <row r="15" s="51" customFormat="1" ht="15.75">
      <c r="B15" s="51" t="s">
        <v>234</v>
      </c>
    </row>
    <row r="16" s="51" customFormat="1" ht="15.75">
      <c r="B16" s="51" t="s">
        <v>233</v>
      </c>
    </row>
    <row r="17" s="51" customFormat="1" ht="15.75">
      <c r="B17" s="58"/>
    </row>
    <row r="18" ht="15.75">
      <c r="B18" s="58"/>
    </row>
    <row r="19" spans="1:2" ht="15.75">
      <c r="A19" s="1" t="s">
        <v>89</v>
      </c>
      <c r="B19" s="67" t="s">
        <v>260</v>
      </c>
    </row>
    <row r="20" spans="1:9" ht="15.75">
      <c r="A20" s="1"/>
      <c r="B20" s="58"/>
      <c r="G20" s="14" t="s">
        <v>182</v>
      </c>
      <c r="H20" s="14"/>
      <c r="I20" s="53" t="s">
        <v>183</v>
      </c>
    </row>
    <row r="21" spans="1:9" ht="15.75">
      <c r="A21" s="1"/>
      <c r="G21" s="14" t="s">
        <v>13</v>
      </c>
      <c r="H21" s="14"/>
      <c r="I21" s="53" t="s">
        <v>13</v>
      </c>
    </row>
    <row r="22" spans="1:9" ht="15.75">
      <c r="A22" s="1"/>
      <c r="B22" s="1"/>
      <c r="G22" s="14" t="s">
        <v>204</v>
      </c>
      <c r="H22" s="14"/>
      <c r="I22" s="54" t="s">
        <v>184</v>
      </c>
    </row>
    <row r="23" spans="7:9" ht="15.75">
      <c r="G23" s="14" t="s">
        <v>4</v>
      </c>
      <c r="H23" s="14"/>
      <c r="I23" s="53" t="s">
        <v>4</v>
      </c>
    </row>
    <row r="24" spans="2:9" ht="15.75">
      <c r="B24" s="2" t="s">
        <v>5</v>
      </c>
      <c r="G24" s="7">
        <v>792</v>
      </c>
      <c r="H24" s="7"/>
      <c r="I24" s="55">
        <v>1446</v>
      </c>
    </row>
    <row r="25" spans="2:9" ht="15.75">
      <c r="B25" s="2" t="s">
        <v>205</v>
      </c>
      <c r="G25" s="7">
        <v>144</v>
      </c>
      <c r="H25" s="7"/>
      <c r="I25" s="55">
        <v>-255</v>
      </c>
    </row>
    <row r="27" ht="15.75">
      <c r="B27" s="2" t="s">
        <v>229</v>
      </c>
    </row>
    <row r="28" ht="15.75">
      <c r="B28" s="2" t="s">
        <v>213</v>
      </c>
    </row>
    <row r="29" ht="15.75">
      <c r="B29" s="2" t="s">
        <v>186</v>
      </c>
    </row>
    <row r="30" ht="15.75">
      <c r="B30" s="2" t="s">
        <v>206</v>
      </c>
    </row>
    <row r="31" ht="15.75">
      <c r="B31" s="2" t="s">
        <v>235</v>
      </c>
    </row>
    <row r="34" spans="1:2" ht="15.75">
      <c r="A34" s="1" t="s">
        <v>90</v>
      </c>
      <c r="B34" s="1" t="s">
        <v>91</v>
      </c>
    </row>
    <row r="36" s="51" customFormat="1" ht="15.75">
      <c r="B36" s="2" t="s">
        <v>267</v>
      </c>
    </row>
    <row r="37" s="51" customFormat="1" ht="15.75">
      <c r="B37" s="51" t="s">
        <v>268</v>
      </c>
    </row>
    <row r="39" spans="1:2" ht="15.75">
      <c r="A39" s="1" t="s">
        <v>103</v>
      </c>
      <c r="B39" s="1" t="s">
        <v>104</v>
      </c>
    </row>
    <row r="41" ht="15.75">
      <c r="B41" s="2" t="s">
        <v>185</v>
      </c>
    </row>
    <row r="44" spans="1:2" ht="15.75">
      <c r="A44" s="1" t="s">
        <v>105</v>
      </c>
      <c r="B44" s="1" t="s">
        <v>8</v>
      </c>
    </row>
    <row r="45" spans="1:9" ht="15.75">
      <c r="A45" s="1"/>
      <c r="B45" s="1"/>
      <c r="C45" s="69" t="s">
        <v>129</v>
      </c>
      <c r="D45" s="69"/>
      <c r="E45" s="69"/>
      <c r="F45" s="15"/>
      <c r="G45" s="69" t="s">
        <v>130</v>
      </c>
      <c r="H45" s="69"/>
      <c r="I45" s="69"/>
    </row>
    <row r="46" spans="1:9" ht="15.75">
      <c r="A46" s="1"/>
      <c r="B46" s="1"/>
      <c r="C46" s="14" t="s">
        <v>208</v>
      </c>
      <c r="D46" s="14"/>
      <c r="E46" s="14" t="s">
        <v>207</v>
      </c>
      <c r="F46" s="14"/>
      <c r="G46" s="14" t="s">
        <v>208</v>
      </c>
      <c r="H46" s="14"/>
      <c r="I46" s="14" t="s">
        <v>207</v>
      </c>
    </row>
    <row r="47" spans="1:9" ht="15.75">
      <c r="A47" s="1"/>
      <c r="B47" s="1"/>
      <c r="C47" s="14" t="s">
        <v>4</v>
      </c>
      <c r="D47" s="14"/>
      <c r="E47" s="14" t="s">
        <v>4</v>
      </c>
      <c r="F47" s="14"/>
      <c r="G47" s="14" t="s">
        <v>4</v>
      </c>
      <c r="H47" s="14"/>
      <c r="I47" s="14" t="s">
        <v>4</v>
      </c>
    </row>
    <row r="48" spans="1:9" ht="15.75">
      <c r="A48" s="1"/>
      <c r="B48" s="1"/>
      <c r="C48" s="14"/>
      <c r="D48" s="14"/>
      <c r="E48" s="14"/>
      <c r="F48" s="14"/>
      <c r="G48" s="14"/>
      <c r="H48" s="14"/>
      <c r="I48" s="14"/>
    </row>
    <row r="49" spans="1:9" ht="16.5" thickBot="1">
      <c r="A49" s="1"/>
      <c r="B49" s="2" t="s">
        <v>134</v>
      </c>
      <c r="C49" s="6">
        <v>-2</v>
      </c>
      <c r="E49" s="57" t="s">
        <v>209</v>
      </c>
      <c r="G49" s="6">
        <v>-2</v>
      </c>
      <c r="I49" s="57" t="s">
        <v>209</v>
      </c>
    </row>
    <row r="50" ht="16.5" thickTop="1">
      <c r="A50" s="1"/>
    </row>
    <row r="51" ht="15.75">
      <c r="B51" s="2" t="s">
        <v>218</v>
      </c>
    </row>
    <row r="52" ht="15.75">
      <c r="B52" s="2" t="s">
        <v>266</v>
      </c>
    </row>
    <row r="55" spans="1:2" ht="15.75">
      <c r="A55" s="1" t="s">
        <v>106</v>
      </c>
      <c r="B55" s="1" t="s">
        <v>107</v>
      </c>
    </row>
    <row r="56" ht="15.75">
      <c r="B56" s="2" t="s">
        <v>262</v>
      </c>
    </row>
    <row r="57" ht="15.75">
      <c r="B57" s="2" t="s">
        <v>261</v>
      </c>
    </row>
    <row r="59" spans="1:2" ht="15.75">
      <c r="A59" s="1" t="s">
        <v>108</v>
      </c>
      <c r="B59" s="1" t="s">
        <v>110</v>
      </c>
    </row>
    <row r="60" ht="15.75">
      <c r="B60" s="2" t="s">
        <v>193</v>
      </c>
    </row>
    <row r="65" spans="1:2" ht="15.75">
      <c r="A65" s="1" t="s">
        <v>109</v>
      </c>
      <c r="B65" s="1" t="s">
        <v>111</v>
      </c>
    </row>
    <row r="66" ht="15.75">
      <c r="B66" s="2" t="s">
        <v>263</v>
      </c>
    </row>
    <row r="67" ht="15.75">
      <c r="B67" s="2" t="s">
        <v>244</v>
      </c>
    </row>
    <row r="68" ht="15.75">
      <c r="B68" s="2" t="s">
        <v>249</v>
      </c>
    </row>
    <row r="69" ht="15.75">
      <c r="B69" s="2" t="s">
        <v>245</v>
      </c>
    </row>
    <row r="70" ht="15.75">
      <c r="B70" s="2" t="s">
        <v>246</v>
      </c>
    </row>
    <row r="71" ht="15.75">
      <c r="B71" s="2" t="s">
        <v>247</v>
      </c>
    </row>
    <row r="73" ht="15.75">
      <c r="B73" s="2" t="s">
        <v>219</v>
      </c>
    </row>
    <row r="74" ht="15.75">
      <c r="B74" s="2" t="s">
        <v>227</v>
      </c>
    </row>
    <row r="75" ht="15.75">
      <c r="B75" s="2" t="s">
        <v>264</v>
      </c>
    </row>
    <row r="76" ht="15.75">
      <c r="B76" s="2" t="s">
        <v>265</v>
      </c>
    </row>
    <row r="78" spans="1:2" ht="15.75">
      <c r="A78" s="1" t="s">
        <v>112</v>
      </c>
      <c r="B78" s="1" t="s">
        <v>180</v>
      </c>
    </row>
    <row r="80" ht="15.75">
      <c r="B80" s="2" t="s">
        <v>231</v>
      </c>
    </row>
    <row r="81" ht="15.75">
      <c r="B81" s="2" t="s">
        <v>220</v>
      </c>
    </row>
    <row r="83" spans="5:8" ht="15.75">
      <c r="E83" s="14" t="s">
        <v>139</v>
      </c>
      <c r="G83" s="26"/>
      <c r="H83" s="26"/>
    </row>
    <row r="84" spans="5:9" ht="15.75">
      <c r="E84" s="14" t="s">
        <v>140</v>
      </c>
      <c r="G84" s="26"/>
      <c r="H84" s="26"/>
      <c r="I84" s="14" t="s">
        <v>142</v>
      </c>
    </row>
    <row r="85" spans="5:9" ht="15.75">
      <c r="E85" s="14" t="s">
        <v>141</v>
      </c>
      <c r="G85" s="26"/>
      <c r="H85" s="26"/>
      <c r="I85" s="14" t="s">
        <v>143</v>
      </c>
    </row>
    <row r="86" spans="5:9" ht="15.75">
      <c r="E86" s="14" t="s">
        <v>221</v>
      </c>
      <c r="G86" s="26"/>
      <c r="H86" s="26"/>
      <c r="I86" s="14" t="s">
        <v>144</v>
      </c>
    </row>
    <row r="87" spans="5:9" ht="15.75">
      <c r="E87" s="14" t="s">
        <v>4</v>
      </c>
      <c r="F87" s="14"/>
      <c r="G87" s="14"/>
      <c r="H87" s="14"/>
      <c r="I87" s="14" t="s">
        <v>4</v>
      </c>
    </row>
    <row r="89" spans="2:9" ht="15.75">
      <c r="B89" s="2" t="s">
        <v>145</v>
      </c>
      <c r="E89" s="7">
        <v>600</v>
      </c>
      <c r="I89" s="7">
        <f>181+17+8</f>
        <v>206</v>
      </c>
    </row>
    <row r="90" spans="2:9" ht="15.75">
      <c r="B90" s="2" t="s">
        <v>146</v>
      </c>
      <c r="E90" s="7">
        <v>1000</v>
      </c>
      <c r="I90" s="7">
        <v>263</v>
      </c>
    </row>
    <row r="91" spans="2:9" ht="15.75">
      <c r="B91" s="2" t="s">
        <v>147</v>
      </c>
      <c r="E91" s="7">
        <v>1000</v>
      </c>
      <c r="I91" s="7">
        <f>364+168</f>
        <v>532</v>
      </c>
    </row>
    <row r="92" spans="2:9" ht="15.75">
      <c r="B92" s="2" t="s">
        <v>148</v>
      </c>
      <c r="E92" s="7">
        <v>1200</v>
      </c>
      <c r="I92" s="7">
        <v>1049</v>
      </c>
    </row>
    <row r="93" spans="2:9" ht="15.75">
      <c r="B93" s="2" t="s">
        <v>149</v>
      </c>
      <c r="E93" s="7">
        <v>1750</v>
      </c>
      <c r="I93" s="7">
        <f>1550+141</f>
        <v>1691</v>
      </c>
    </row>
    <row r="94" spans="5:9" ht="16.5" thickBot="1">
      <c r="E94" s="9">
        <f>SUM(E89:E93)</f>
        <v>5550</v>
      </c>
      <c r="I94" s="9">
        <f>SUM(I89:I93)</f>
        <v>3741</v>
      </c>
    </row>
    <row r="95" spans="5:9" ht="16.5" thickTop="1">
      <c r="E95" s="10"/>
      <c r="I95" s="10"/>
    </row>
    <row r="96" ht="15.75">
      <c r="B96" s="51" t="s">
        <v>189</v>
      </c>
    </row>
    <row r="97" ht="15.75">
      <c r="B97" s="51"/>
    </row>
    <row r="99" spans="1:2" ht="15.75">
      <c r="A99" s="1" t="s">
        <v>120</v>
      </c>
      <c r="B99" s="1" t="s">
        <v>113</v>
      </c>
    </row>
    <row r="100" ht="15.75">
      <c r="B100" s="2" t="s">
        <v>210</v>
      </c>
    </row>
    <row r="102" spans="3:9" s="14" customFormat="1" ht="15.75">
      <c r="C102" s="16"/>
      <c r="E102" s="14" t="s">
        <v>114</v>
      </c>
      <c r="G102" s="14" t="s">
        <v>115</v>
      </c>
      <c r="I102" s="14" t="s">
        <v>37</v>
      </c>
    </row>
    <row r="103" spans="3:9" ht="15.75">
      <c r="C103" s="16"/>
      <c r="E103" s="14" t="s">
        <v>4</v>
      </c>
      <c r="G103" s="14" t="s">
        <v>4</v>
      </c>
      <c r="I103" s="14" t="s">
        <v>4</v>
      </c>
    </row>
    <row r="104" spans="2:9" ht="15.75">
      <c r="B104" s="15" t="s">
        <v>116</v>
      </c>
      <c r="C104" s="16"/>
      <c r="E104" s="14"/>
      <c r="G104" s="14"/>
      <c r="I104" s="14"/>
    </row>
    <row r="105" spans="2:9" ht="15.75">
      <c r="B105" s="2" t="s">
        <v>117</v>
      </c>
      <c r="C105" s="16"/>
      <c r="E105" s="24">
        <v>15</v>
      </c>
      <c r="F105" s="24"/>
      <c r="G105" s="24">
        <v>0</v>
      </c>
      <c r="H105" s="24"/>
      <c r="I105" s="24">
        <f>SUM(E105:G105)</f>
        <v>15</v>
      </c>
    </row>
    <row r="106" spans="2:9" ht="15.75">
      <c r="B106" s="2" t="s">
        <v>118</v>
      </c>
      <c r="C106" s="16"/>
      <c r="E106" s="25">
        <v>29</v>
      </c>
      <c r="F106" s="24"/>
      <c r="G106" s="25">
        <v>0</v>
      </c>
      <c r="H106" s="24"/>
      <c r="I106" s="25">
        <f>SUM(E106:G106)</f>
        <v>29</v>
      </c>
    </row>
    <row r="107" spans="3:9" ht="15.75">
      <c r="C107" s="17"/>
      <c r="E107" s="24">
        <f>SUM(E105:E106)</f>
        <v>44</v>
      </c>
      <c r="F107" s="24"/>
      <c r="G107" s="24">
        <f>SUM(G105:G106)</f>
        <v>0</v>
      </c>
      <c r="H107" s="24"/>
      <c r="I107" s="24">
        <f>SUM(I105:I106)</f>
        <v>44</v>
      </c>
    </row>
    <row r="108" spans="2:9" ht="15.75">
      <c r="B108" s="15" t="s">
        <v>119</v>
      </c>
      <c r="C108" s="17"/>
      <c r="E108" s="24"/>
      <c r="F108" s="24"/>
      <c r="G108" s="24"/>
      <c r="H108" s="24"/>
      <c r="I108" s="24"/>
    </row>
    <row r="109" spans="2:9" ht="15.75">
      <c r="B109" s="2" t="s">
        <v>118</v>
      </c>
      <c r="C109" s="17"/>
      <c r="E109" s="25">
        <v>41</v>
      </c>
      <c r="F109" s="24"/>
      <c r="G109" s="25">
        <v>0</v>
      </c>
      <c r="H109" s="24"/>
      <c r="I109" s="25">
        <f>SUM(E109:G109)</f>
        <v>41</v>
      </c>
    </row>
    <row r="110" spans="2:9" ht="16.5" thickBot="1">
      <c r="B110" s="2" t="s">
        <v>37</v>
      </c>
      <c r="C110" s="17"/>
      <c r="E110" s="48">
        <f>SUM(E107:E109)</f>
        <v>85</v>
      </c>
      <c r="F110" s="24"/>
      <c r="G110" s="48">
        <f>SUM(G107:G109)</f>
        <v>0</v>
      </c>
      <c r="H110" s="24"/>
      <c r="I110" s="48">
        <f>SUM(I107:I109)</f>
        <v>85</v>
      </c>
    </row>
    <row r="111" ht="16.5" thickTop="1"/>
    <row r="113" spans="1:2" ht="15.75">
      <c r="A113" s="1" t="s">
        <v>123</v>
      </c>
      <c r="B113" s="1" t="s">
        <v>121</v>
      </c>
    </row>
    <row r="114" ht="15.75">
      <c r="B114" s="2" t="s">
        <v>122</v>
      </c>
    </row>
    <row r="117" spans="1:11" ht="15.75">
      <c r="A117" s="1" t="s">
        <v>124</v>
      </c>
      <c r="B117" s="62" t="s">
        <v>194</v>
      </c>
      <c r="C117" s="51"/>
      <c r="D117" s="51"/>
      <c r="E117" s="51"/>
      <c r="F117" s="51"/>
      <c r="G117" s="51"/>
      <c r="H117" s="51"/>
      <c r="I117" s="51"/>
      <c r="J117" s="51"/>
      <c r="K117" s="51"/>
    </row>
    <row r="118" spans="2:11" ht="15.75">
      <c r="B118" s="51" t="s">
        <v>248</v>
      </c>
      <c r="C118" s="51"/>
      <c r="D118" s="51"/>
      <c r="E118" s="51"/>
      <c r="F118" s="51"/>
      <c r="G118" s="51"/>
      <c r="H118" s="51"/>
      <c r="I118" s="51"/>
      <c r="J118" s="51"/>
      <c r="K118" s="51"/>
    </row>
    <row r="121" spans="1:2" ht="15.75">
      <c r="A121" s="1" t="s">
        <v>127</v>
      </c>
      <c r="B121" s="1" t="s">
        <v>125</v>
      </c>
    </row>
    <row r="122" ht="15.75">
      <c r="B122" s="2" t="s">
        <v>126</v>
      </c>
    </row>
    <row r="125" spans="1:2" ht="15.75">
      <c r="A125" s="1" t="s">
        <v>181</v>
      </c>
      <c r="B125" s="1" t="s">
        <v>128</v>
      </c>
    </row>
    <row r="126" spans="3:9" ht="15.75">
      <c r="C126" s="69" t="s">
        <v>129</v>
      </c>
      <c r="D126" s="69"/>
      <c r="E126" s="69"/>
      <c r="F126" s="15"/>
      <c r="G126" s="69" t="s">
        <v>130</v>
      </c>
      <c r="H126" s="69"/>
      <c r="I126" s="69"/>
    </row>
    <row r="127" spans="3:9" ht="15.75">
      <c r="C127" s="14" t="s">
        <v>208</v>
      </c>
      <c r="D127" s="14"/>
      <c r="E127" s="14" t="s">
        <v>207</v>
      </c>
      <c r="F127" s="14"/>
      <c r="G127" s="14" t="s">
        <v>208</v>
      </c>
      <c r="H127" s="14"/>
      <c r="I127" s="14" t="s">
        <v>207</v>
      </c>
    </row>
    <row r="128" spans="3:9" ht="15.75">
      <c r="C128" s="14"/>
      <c r="D128" s="14"/>
      <c r="E128" s="14"/>
      <c r="F128" s="14"/>
      <c r="G128" s="14"/>
      <c r="H128" s="14"/>
      <c r="I128" s="14"/>
    </row>
    <row r="129" spans="2:9" ht="15.75">
      <c r="B129" s="2" t="s">
        <v>131</v>
      </c>
      <c r="C129" s="7">
        <v>134</v>
      </c>
      <c r="D129" s="7"/>
      <c r="E129" s="56" t="s">
        <v>209</v>
      </c>
      <c r="F129" s="7"/>
      <c r="G129" s="7">
        <v>134</v>
      </c>
      <c r="I129" s="56" t="s">
        <v>209</v>
      </c>
    </row>
    <row r="130" spans="2:9" ht="15.75">
      <c r="B130" s="2" t="s">
        <v>132</v>
      </c>
      <c r="C130" s="7">
        <v>60000</v>
      </c>
      <c r="D130" s="7"/>
      <c r="E130" s="56" t="s">
        <v>209</v>
      </c>
      <c r="F130" s="7"/>
      <c r="G130" s="7">
        <v>60000</v>
      </c>
      <c r="I130" s="56" t="s">
        <v>209</v>
      </c>
    </row>
    <row r="131" spans="2:9" ht="15.75">
      <c r="B131" s="2" t="s">
        <v>133</v>
      </c>
      <c r="C131" s="50">
        <f>C129/C130*100</f>
        <v>0.22333333333333333</v>
      </c>
      <c r="E131" s="56" t="s">
        <v>209</v>
      </c>
      <c r="G131" s="50">
        <f>G129/G130*100</f>
        <v>0.22333333333333333</v>
      </c>
      <c r="I131" s="56" t="s">
        <v>209</v>
      </c>
    </row>
    <row r="132" spans="5:9" ht="15.75">
      <c r="E132" s="7"/>
      <c r="I132" s="7"/>
    </row>
    <row r="134" spans="1:2" ht="15.75">
      <c r="A134" s="1" t="s">
        <v>237</v>
      </c>
      <c r="B134" s="1" t="s">
        <v>238</v>
      </c>
    </row>
    <row r="136" ht="15.75">
      <c r="B136" s="2" t="s">
        <v>239</v>
      </c>
    </row>
    <row r="137" ht="15.75">
      <c r="B137" s="2" t="s">
        <v>251</v>
      </c>
    </row>
    <row r="141" ht="15.75">
      <c r="B141" s="1" t="s">
        <v>240</v>
      </c>
    </row>
    <row r="142" ht="15.75">
      <c r="B142" s="2" t="s">
        <v>250</v>
      </c>
    </row>
    <row r="143" ht="15.75">
      <c r="B143" s="2" t="s">
        <v>241</v>
      </c>
    </row>
    <row r="144" ht="15.75">
      <c r="B144" s="2" t="s">
        <v>242</v>
      </c>
    </row>
    <row r="145" ht="15.75">
      <c r="B145" s="66" t="s">
        <v>243</v>
      </c>
    </row>
  </sheetData>
  <mergeCells count="4">
    <mergeCell ref="C126:E126"/>
    <mergeCell ref="G126:I126"/>
    <mergeCell ref="C45:E45"/>
    <mergeCell ref="G45:I45"/>
  </mergeCells>
  <printOptions/>
  <pageMargins left="0.5" right="0.25" top="0.75" bottom="0.75" header="0.5" footer="0.5"/>
  <pageSetup horizontalDpi="600" verticalDpi="600" orientation="portrait" paperSize="39" scale="64" r:id="rId1"/>
  <rowBreaks count="2" manualBreakCount="2">
    <brk id="61" max="10" man="1"/>
    <brk id="11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changhc</dc:creator>
  <cp:keywords/>
  <dc:description/>
  <cp:lastModifiedBy>Mah Li Chen</cp:lastModifiedBy>
  <cp:lastPrinted>2004-05-18T08:50:25Z</cp:lastPrinted>
  <dcterms:created xsi:type="dcterms:W3CDTF">2003-08-27T06:39:24Z</dcterms:created>
  <dcterms:modified xsi:type="dcterms:W3CDTF">2004-05-18T10:34:24Z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